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15" windowWidth="23250" windowHeight="11235" tabRatio="580"/>
  </bookViews>
  <sheets>
    <sheet name="Рус за 2017 год" sheetId="1" r:id="rId1"/>
    <sheet name="Рус за 1 полугодие 2015 год" sheetId="3" state="hidden" r:id="rId2"/>
    <sheet name="Лист1" sheetId="4" r:id="rId3"/>
  </sheets>
  <definedNames>
    <definedName name="_xlnm.Print_Titles" localSheetId="1">'Рус за 1 полугодие 2015 год'!$13:$15</definedName>
    <definedName name="_xlnm.Print_Titles" localSheetId="0">'Рус за 2017 год'!$13:$15</definedName>
    <definedName name="_xlnm.Print_Area" localSheetId="1">'Рус за 1 полугодие 2015 год'!$A$1:$P$38</definedName>
    <definedName name="_xlnm.Print_Area" localSheetId="0">'Рус за 2017 год'!$A$1:$AB$40</definedName>
  </definedNames>
  <calcPr calcId="145621"/>
</workbook>
</file>

<file path=xl/calcChain.xml><?xml version="1.0" encoding="utf-8"?>
<calcChain xmlns="http://schemas.openxmlformats.org/spreadsheetml/2006/main">
  <c r="K39" i="3" l="1"/>
  <c r="O34" i="3"/>
  <c r="N33" i="3"/>
  <c r="M33" i="3"/>
  <c r="L33" i="3"/>
  <c r="K33" i="3"/>
  <c r="O33" i="3" s="1"/>
  <c r="E33" i="3"/>
  <c r="O32" i="3"/>
  <c r="O31" i="3"/>
  <c r="O30" i="3"/>
  <c r="O29" i="3"/>
  <c r="O28" i="3"/>
  <c r="O27" i="3"/>
  <c r="O26" i="3"/>
  <c r="O25" i="3"/>
  <c r="O24" i="3"/>
  <c r="O23" i="3"/>
  <c r="N22" i="3"/>
  <c r="M22" i="3"/>
  <c r="L22" i="3"/>
  <c r="K22" i="3"/>
  <c r="O22" i="3" s="1"/>
  <c r="E22" i="3"/>
  <c r="O21" i="3"/>
  <c r="O20" i="3"/>
  <c r="M20" i="3"/>
  <c r="M16" i="3" s="1"/>
  <c r="O19" i="3"/>
  <c r="O18" i="3"/>
  <c r="O17" i="3"/>
  <c r="N16" i="3"/>
  <c r="N35" i="3" s="1"/>
  <c r="L16" i="3"/>
  <c r="L35" i="3" s="1"/>
  <c r="K16" i="3"/>
  <c r="O16" i="3" s="1"/>
  <c r="E16" i="3"/>
  <c r="E35" i="3" s="1"/>
  <c r="AA36" i="1"/>
  <c r="O36" i="1"/>
  <c r="I36" i="1"/>
  <c r="AA35" i="1"/>
  <c r="K35" i="1"/>
  <c r="J35" i="1"/>
  <c r="AA34" i="1"/>
  <c r="J34" i="1"/>
  <c r="K34" i="1" s="1"/>
  <c r="AA33" i="1"/>
  <c r="J33" i="1"/>
  <c r="K33" i="1" s="1"/>
  <c r="AA32" i="1"/>
  <c r="J32" i="1"/>
  <c r="K32" i="1" s="1"/>
  <c r="AA31" i="1"/>
  <c r="J31" i="1"/>
  <c r="K31" i="1" s="1"/>
  <c r="AA30" i="1"/>
  <c r="K30" i="1"/>
  <c r="J30" i="1"/>
  <c r="AA29" i="1"/>
  <c r="M29" i="1"/>
  <c r="J29" i="1" s="1"/>
  <c r="K29" i="1" s="1"/>
  <c r="AA28" i="1"/>
  <c r="M28" i="1"/>
  <c r="J28" i="1" s="1"/>
  <c r="K28" i="1" s="1"/>
  <c r="AA27" i="1"/>
  <c r="J27" i="1"/>
  <c r="K27" i="1" s="1"/>
  <c r="AA26" i="1"/>
  <c r="M26" i="1"/>
  <c r="J26" i="1"/>
  <c r="K26" i="1" s="1"/>
  <c r="AA25" i="1"/>
  <c r="M25" i="1"/>
  <c r="J25" i="1"/>
  <c r="K25" i="1" s="1"/>
  <c r="AA24" i="1"/>
  <c r="J24" i="1"/>
  <c r="K24" i="1" s="1"/>
  <c r="AA23" i="1"/>
  <c r="M23" i="1"/>
  <c r="J23" i="1"/>
  <c r="K23" i="1" s="1"/>
  <c r="AA22" i="1"/>
  <c r="J22" i="1"/>
  <c r="K22" i="1" s="1"/>
  <c r="AA21" i="1"/>
  <c r="K21" i="1"/>
  <c r="J21" i="1"/>
  <c r="AA20" i="1"/>
  <c r="M20" i="1"/>
  <c r="J20" i="1" s="1"/>
  <c r="K20" i="1" s="1"/>
  <c r="AA19" i="1"/>
  <c r="J19" i="1"/>
  <c r="K19" i="1" s="1"/>
  <c r="AA18" i="1"/>
  <c r="M18" i="1"/>
  <c r="J18" i="1"/>
  <c r="K18" i="1" s="1"/>
  <c r="AA17" i="1"/>
  <c r="N17" i="1"/>
  <c r="N36" i="1" s="1"/>
  <c r="M17" i="1"/>
  <c r="J17" i="1" s="1"/>
  <c r="K17" i="1" l="1"/>
  <c r="K36" i="1" s="1"/>
  <c r="J36" i="1"/>
  <c r="M35" i="3"/>
  <c r="M39" i="3"/>
  <c r="O39" i="3"/>
  <c r="O40" i="3" s="1"/>
  <c r="O35" i="3"/>
  <c r="E39" i="3"/>
  <c r="L39" i="3"/>
  <c r="M36" i="1"/>
  <c r="K35" i="3"/>
  <c r="N39" i="3"/>
</calcChain>
</file>

<file path=xl/sharedStrings.xml><?xml version="1.0" encoding="utf-8"?>
<sst xmlns="http://schemas.openxmlformats.org/spreadsheetml/2006/main" count="450" uniqueCount="203">
  <si>
    <t>Информация</t>
  </si>
  <si>
    <t>субъекта естественной монополии</t>
  </si>
  <si>
    <t>об исполнении инвестиционной программы (проекта)</t>
  </si>
  <si>
    <t>АО "МРЭК"</t>
  </si>
  <si>
    <t>оказывающего услуги по передаче и распределению электроэнергии</t>
  </si>
  <si>
    <t>№ п/п</t>
  </si>
  <si>
    <t>Наименование показателей инвестиционной программы (проекта)</t>
  </si>
  <si>
    <t>Кем утверждена (дата, номер приказа)</t>
  </si>
  <si>
    <t>Годы реализации мероприятий</t>
  </si>
  <si>
    <t>Сумма инвест. программы, тыс. тенге</t>
  </si>
  <si>
    <t>Информация о плановых и фактических объемах предоставляемых регулируемых услуг (товаров, работ), тыс.кВтч.</t>
  </si>
  <si>
    <t>Источник инвестиций (фактические условие)</t>
  </si>
  <si>
    <t>Отклонение</t>
  </si>
  <si>
    <t>Причины отклонения</t>
  </si>
  <si>
    <t>План</t>
  </si>
  <si>
    <t>Факт</t>
  </si>
  <si>
    <t>Количество в натуральном показателе</t>
  </si>
  <si>
    <t>Сумма инвестиций</t>
  </si>
  <si>
    <t>источник инвестиций</t>
  </si>
  <si>
    <t>Отчет о прибылях и убытках, тыс. тенге*</t>
  </si>
  <si>
    <t>Исполнение, фактические параметры (показатели) мероприятия, объекта инвестиционной программы, учтенной в тарифе (ежеквартально, с нарастающим итогом)**</t>
  </si>
  <si>
    <t>1.1</t>
  </si>
  <si>
    <t>Крупные стратегические проекты</t>
  </si>
  <si>
    <t>Расширение, модернизация и развитие</t>
  </si>
  <si>
    <t>2.1.</t>
  </si>
  <si>
    <t>2.2.</t>
  </si>
  <si>
    <t>2.3.</t>
  </si>
  <si>
    <t>2.4.</t>
  </si>
  <si>
    <t>2.5.</t>
  </si>
  <si>
    <t>2.6.</t>
  </si>
  <si>
    <t>2.7.</t>
  </si>
  <si>
    <t>2.8.</t>
  </si>
  <si>
    <t>2.9.</t>
  </si>
  <si>
    <t>2.10.</t>
  </si>
  <si>
    <t>3.1.</t>
  </si>
  <si>
    <t>Программное обеспечение</t>
  </si>
  <si>
    <t xml:space="preserve">Собственные средства (амортизационные отчисления) </t>
  </si>
  <si>
    <t>заемные средства (выпуск облигаций)</t>
  </si>
  <si>
    <t xml:space="preserve">Собственные средства (прибыль) </t>
  </si>
  <si>
    <t>1.2.</t>
  </si>
  <si>
    <t>1.3.</t>
  </si>
  <si>
    <t>1.4.</t>
  </si>
  <si>
    <t>1.5.</t>
  </si>
  <si>
    <t>Реализация проекта по АСКУЭ в сетях 6-10/0,4кВ АО "МРЭК" с внедрением телемеханики и телеизмерений</t>
  </si>
  <si>
    <t>Строительство регионального-диспетчерского центра</t>
  </si>
  <si>
    <t>Собственные средства</t>
  </si>
  <si>
    <t>ИТОГО</t>
  </si>
  <si>
    <t>2013-2016</t>
  </si>
  <si>
    <t>2014-2015</t>
  </si>
  <si>
    <t>2013-2015</t>
  </si>
  <si>
    <t>Техническое перевооружение</t>
  </si>
  <si>
    <t>В соответствии с пунктом 7-6 статьи 7 Закона РК от 09.07.1998 года № 272-I  "О естественных монополиях и регулируемых рынках"</t>
  </si>
  <si>
    <t xml:space="preserve">Строительство ЛЭП-220кВ Актау-Каражанбас с автотрансформатором 1х125МВА на УРПС "Каражанбас" </t>
  </si>
  <si>
    <t>Строительство ЛЭП-220кВ Актау-Узень с автотрансформаторами 1х250МВА на нефтепромыслах месторождения "Узень"</t>
  </si>
  <si>
    <t>Реконструкция ПС 110/10 кВ "Акшукур"</t>
  </si>
  <si>
    <r>
      <rPr>
        <sz val="12"/>
        <color theme="1"/>
        <rFont val="Times New Roman"/>
        <family val="1"/>
        <charset val="204"/>
      </rPr>
      <t>Construction of electric power line 110 kV  from substation Uzen -220 kV to substation 110/35 / 6kV Plateau length (1х18.7 km) with replacement of 1х40MVA transformer</t>
    </r>
  </si>
  <si>
    <t xml:space="preserve">Реконструкция ПС-110/6 кВ ПТБ </t>
  </si>
  <si>
    <r>
      <rPr>
        <sz val="12"/>
        <color theme="1"/>
        <rFont val="Times New Roman"/>
        <family val="1"/>
        <charset val="204"/>
      </rPr>
      <t>Modernization of a 6kV switchgear at a 110 / 6kV "steam treatment" substation with the replacement of a closed switchgear-6kV with a package outdoor switchgear of 6kV</t>
    </r>
  </si>
  <si>
    <t xml:space="preserve">Замена ОД/КЗ-110 кВ на элегазовые выключатели на ПС 110/6 кВ Каражанбас-2 </t>
  </si>
  <si>
    <t>Замена ОД/КЗ-110 кВ на элегазовые выключатели на ПС 110/6 кВ ПТВ</t>
  </si>
  <si>
    <t>Замена ОД/КЗ-110 кВ на элегазовые выключатели на ПС 110/35/10 кВ Форт</t>
  </si>
  <si>
    <t>Замена ОД/КЗ-35кВ на элегазовые выключатели на ПС 35/6 кВ Карьерная</t>
  </si>
  <si>
    <t xml:space="preserve">Модернизация ячеек  КРУН-6 кВ на РП Жетыбай </t>
  </si>
  <si>
    <r>
      <rPr>
        <sz val="12"/>
        <rFont val="Times New Roman"/>
        <family val="1"/>
        <charset val="204"/>
      </rPr>
      <t>Replacement of power transformers at 35 / 6kV "Block-type pumping station-2" 9 substation (Block-type pumping station) with a capacity of 2x6.3MVA and 2x10MVA</t>
    </r>
  </si>
  <si>
    <r>
      <rPr>
        <sz val="12"/>
        <color theme="1"/>
        <rFont val="Times New Roman"/>
        <family val="1"/>
        <charset val="204"/>
      </rPr>
      <t>Modernization (reconstruction) of the equipment of outdoor switch-gear -110kV to substation 220/110 / 10kV "Uzen" No. of cells 1,2,7,8,11,12,15,16,24,25,26,27,28,29, 30,31,32</t>
    </r>
  </si>
  <si>
    <r>
      <rPr>
        <sz val="12"/>
        <rFont val="Times New Roman"/>
        <family val="1"/>
        <charset val="204"/>
      </rPr>
      <t xml:space="preserve">Modernization (reconstruction) of equipment of outdoor switch-gear -35kV substation 35 / 6kV "Sauskan" </t>
    </r>
  </si>
  <si>
    <r>
      <rPr>
        <sz val="12"/>
        <rFont val="Times New Roman"/>
        <family val="1"/>
        <charset val="204"/>
      </rPr>
      <t>Modernization (reconstruction) of outdoor switch-gear 35 kV  and Package outdoor switchgear 6.10 kV at  substation 35 \ 10 kV  Tigen, Zharmysh, Kyzyl-Turan, Ushtagan, Shaiyr, Kyzan, Tushchykuduk, Karyernaya (Beyneu)</t>
    </r>
  </si>
  <si>
    <t>Установка SCADA в распределительных сетях с заменой трансформаторов и провода</t>
  </si>
  <si>
    <t>Услуги по разработке проекта "Водоснабжение питьевой водой ремонтно-производственной базы"</t>
  </si>
  <si>
    <t>2014-2015, 2019-2020</t>
  </si>
  <si>
    <t>2015-2018</t>
  </si>
  <si>
    <t>2014-2016</t>
  </si>
  <si>
    <r>
      <rPr>
        <sz val="12"/>
        <color theme="1"/>
        <rFont val="Times New Roman"/>
        <family val="1"/>
        <charset val="204"/>
      </rPr>
      <t>1./9</t>
    </r>
  </si>
  <si>
    <r>
      <rPr>
        <sz val="12"/>
        <color theme="1"/>
        <rFont val="Times New Roman"/>
        <family val="1"/>
        <charset val="204"/>
      </rPr>
      <t>1./2</t>
    </r>
  </si>
  <si>
    <t>за 1 полугодие 2015 года</t>
  </si>
  <si>
    <t>Реконструкция ПС ПТФ с переводом напряжения 110кВ и заменой силовых трансформаторов</t>
  </si>
  <si>
    <t>Обслуживание ВЛ-110кВ, ВЛ-220кВ с целью прогнозирования срока службы и повышения грозоупорности ВЛ</t>
  </si>
  <si>
    <t>Совместный приказ Департамента Комитета по регулированию естественных монополий и защите конкуренции Министерства национальной экономики РК по Мангистауской области от 03 декабря 2014 года №12-ОД и Министерства энергетики РК от 31 декабря 2014 года №244</t>
  </si>
  <si>
    <t>Переходящий проект. Договор заключен. Проект на стадии реализации</t>
  </si>
  <si>
    <t>Планируется объявление тендера</t>
  </si>
  <si>
    <t>Приобретены лицензии на обновление программных продуктов</t>
  </si>
  <si>
    <t>В связи с необходимостью осуществления водоснабжения объектов АО «МРЭК» в 2014 году были выполнены проектно-изыскательные работы по монтажу системы городского водопровода до РПБ АО «МРЭК». Однако на основании дополнительного соглашения , в связи с длительным сроком получения разрешения от владельцев подземных коммуникаций на производство работ, действие договора было продлено до 31 января 2015 года</t>
  </si>
  <si>
    <t xml:space="preserve">Завершение проекта, который был приостановлен актом о приостановке выполнения работ в 2014 году </t>
  </si>
  <si>
    <t>Выполнены пусконаладочные работы, авторский и технический надзор</t>
  </si>
  <si>
    <r>
      <rPr>
        <sz val="12"/>
        <color theme="1"/>
        <rFont val="Times New Roman"/>
        <family val="1"/>
        <charset val="204"/>
      </rPr>
      <t>198,6/1</t>
    </r>
  </si>
  <si>
    <r>
      <rPr>
        <sz val="12"/>
        <color theme="1"/>
        <rFont val="Times New Roman"/>
        <family val="1"/>
        <charset val="204"/>
      </rPr>
      <t>1х18,7</t>
    </r>
  </si>
  <si>
    <r>
      <rPr>
        <sz val="12"/>
        <color theme="1"/>
        <rFont val="Times New Roman"/>
        <family val="1"/>
        <charset val="204"/>
      </rPr>
      <t>1./25</t>
    </r>
  </si>
  <si>
    <r>
      <rPr>
        <sz val="12"/>
        <color theme="1"/>
        <rFont val="Times New Roman"/>
        <family val="1"/>
        <charset val="204"/>
      </rPr>
      <t>2./10</t>
    </r>
  </si>
  <si>
    <r>
      <rPr>
        <sz val="12"/>
        <color theme="1"/>
        <rFont val="Times New Roman"/>
        <family val="1"/>
        <charset val="204"/>
      </rPr>
      <t>2./41</t>
    </r>
  </si>
  <si>
    <r>
      <rPr>
        <sz val="12"/>
        <rFont val="Times New Roman"/>
        <family val="1"/>
        <charset val="204"/>
      </rPr>
      <t>2./39</t>
    </r>
  </si>
  <si>
    <r>
      <rPr>
        <sz val="12"/>
        <rFont val="Times New Roman"/>
        <family val="1"/>
        <charset val="204"/>
      </rPr>
      <t>7./22</t>
    </r>
  </si>
  <si>
    <r>
      <rPr>
        <sz val="12"/>
        <rFont val="Times New Roman"/>
        <family val="1"/>
        <charset val="204"/>
      </rPr>
      <t>9./12</t>
    </r>
  </si>
  <si>
    <t xml:space="preserve"> Реализация проекта завершена, объект введен в эксплуатацию.</t>
  </si>
  <si>
    <t>В 2016 году разработка ТЭО завершена.</t>
  </si>
  <si>
    <t>Проект переходящий на 2017 год. Отклонение от утвержденного плана, в связи с поздним сроком заключения договора.</t>
  </si>
  <si>
    <t>Проект переходящий на 2017 год. Модернизация оборудования ОРУ-35кВ завершена.</t>
  </si>
  <si>
    <t>Проект переходящий на 2017 год.  Отклонение от утвержденного плана, в связи с поздним сроком заключения договора</t>
  </si>
  <si>
    <r>
      <rPr>
        <b/>
        <sz val="12"/>
        <color theme="1"/>
        <rFont val="Times New Roman"/>
        <family val="1"/>
        <charset val="204"/>
      </rPr>
      <t>Name of regulated services (goods, works) and serviced territory</t>
    </r>
  </si>
  <si>
    <r>
      <rPr>
        <b/>
        <sz val="12"/>
        <color theme="1"/>
        <rFont val="Times New Roman"/>
        <family val="1"/>
        <charset val="204"/>
      </rPr>
      <t>Name of events</t>
    </r>
  </si>
  <si>
    <r>
      <rPr>
        <b/>
        <sz val="12"/>
        <color theme="1"/>
        <rFont val="Times New Roman"/>
        <family val="1"/>
        <charset val="204"/>
      </rPr>
      <t>Unit of measurement</t>
    </r>
  </si>
  <si>
    <r>
      <rPr>
        <b/>
        <sz val="12"/>
        <color theme="1"/>
        <rFont val="Times New Roman"/>
        <family val="1"/>
        <charset val="204"/>
      </rPr>
      <t>Information on planned and actual volumes of provision of regulated services (goods, works)</t>
    </r>
  </si>
  <si>
    <r>
      <rPr>
        <b/>
        <sz val="12"/>
        <color theme="1"/>
        <rFont val="Times New Roman"/>
        <family val="1"/>
        <charset val="204"/>
      </rPr>
      <t>Quantity in physical terms</t>
    </r>
  </si>
  <si>
    <r>
      <rPr>
        <sz val="12"/>
        <color theme="1"/>
        <rFont val="Times New Roman"/>
        <family val="1"/>
        <charset val="204"/>
      </rPr>
      <t>plan</t>
    </r>
  </si>
  <si>
    <r>
      <rPr>
        <sz val="12"/>
        <color theme="1"/>
        <rFont val="Times New Roman"/>
        <family val="1"/>
        <charset val="204"/>
      </rPr>
      <t>fact</t>
    </r>
  </si>
  <si>
    <r>
      <rPr>
        <b/>
        <sz val="12"/>
        <color theme="1"/>
        <rFont val="Times New Roman"/>
        <family val="1"/>
        <charset val="204"/>
      </rPr>
      <t>Period of service provision within the investment program (project)</t>
    </r>
  </si>
  <si>
    <r>
      <rPr>
        <b/>
        <sz val="12"/>
        <color theme="1"/>
        <rFont val="Times New Roman"/>
        <family val="1"/>
        <charset val="204"/>
      </rPr>
      <t>The amount of the investment program (project)</t>
    </r>
  </si>
  <si>
    <r>
      <rPr>
        <b/>
        <sz val="12"/>
        <color theme="1"/>
        <rFont val="Times New Roman"/>
        <family val="1"/>
        <charset val="204"/>
      </rPr>
      <t>deviation</t>
    </r>
  </si>
  <si>
    <r>
      <rPr>
        <b/>
        <sz val="12"/>
        <color theme="1"/>
        <rFont val="Times New Roman"/>
        <family val="1"/>
        <charset val="204"/>
      </rPr>
      <t>reasons for deviation</t>
    </r>
  </si>
  <si>
    <r>
      <rPr>
        <b/>
        <sz val="12"/>
        <color theme="1"/>
        <rFont val="Times New Roman"/>
        <family val="1"/>
        <charset val="204"/>
      </rPr>
      <t>Information on actual conditions and amounts of financing of the investment program (project), thous. Tenge</t>
    </r>
  </si>
  <si>
    <r>
      <rPr>
        <sz val="12"/>
        <color theme="1"/>
        <rFont val="Times New Roman"/>
        <family val="1"/>
        <charset val="204"/>
      </rPr>
      <t xml:space="preserve">borrowed funds </t>
    </r>
  </si>
  <si>
    <r>
      <rPr>
        <sz val="12"/>
        <color theme="1"/>
        <rFont val="Times New Roman"/>
        <family val="1"/>
        <charset val="204"/>
      </rPr>
      <t>Budgetary funds</t>
    </r>
  </si>
  <si>
    <r>
      <rPr>
        <sz val="12"/>
        <color theme="1"/>
        <rFont val="Times New Roman"/>
        <family val="1"/>
        <charset val="204"/>
      </rPr>
      <t>Improvement of performance indicators,%, by implementation year, depending on the approved investment program (project)</t>
    </r>
  </si>
  <si>
    <r>
      <rPr>
        <sz val="12"/>
        <color theme="1"/>
        <rFont val="Times New Roman"/>
        <family val="1"/>
        <charset val="204"/>
      </rPr>
      <t>Decrease in depreciation of (physical) fixed assets (assets),%, by years of implementation, depending on the approved investment program</t>
    </r>
  </si>
  <si>
    <r>
      <rPr>
        <sz val="12"/>
        <color theme="1"/>
        <rFont val="Times New Roman"/>
        <family val="1"/>
        <charset val="204"/>
      </rPr>
      <t>Reduction of losses,%, by years of implementation, depending on the approved investment program (project)</t>
    </r>
  </si>
  <si>
    <r>
      <rPr>
        <sz val="12"/>
        <color theme="1"/>
        <rFont val="Times New Roman"/>
        <family val="1"/>
        <charset val="204"/>
      </rPr>
      <t>Reduction of accidents, by years of implementation, depending on the approved investment program (project)</t>
    </r>
  </si>
  <si>
    <r>
      <rPr>
        <sz val="12"/>
        <color theme="1"/>
        <rFont val="Times New Roman"/>
        <family val="1"/>
        <charset val="204"/>
      </rPr>
      <t>last year fact</t>
    </r>
  </si>
  <si>
    <r>
      <rPr>
        <sz val="12"/>
        <color theme="1"/>
        <rFont val="Times New Roman"/>
        <family val="1"/>
        <charset val="204"/>
      </rPr>
      <t>fact of the current year</t>
    </r>
  </si>
  <si>
    <r>
      <rPr>
        <sz val="12"/>
        <rFont val="Times New Roman"/>
        <family val="1"/>
        <charset val="204"/>
      </rPr>
      <t>pieces</t>
    </r>
  </si>
  <si>
    <r>
      <rPr>
        <sz val="12"/>
        <rFont val="Times New Roman"/>
        <family val="1"/>
        <charset val="204"/>
      </rPr>
      <t>pcs./cell</t>
    </r>
  </si>
  <si>
    <r>
      <rPr>
        <sz val="12"/>
        <rFont val="Times New Roman"/>
        <family val="1"/>
        <charset val="204"/>
      </rPr>
      <t>piece / off</t>
    </r>
  </si>
  <si>
    <r>
      <rPr>
        <sz val="12"/>
        <color theme="1"/>
        <rFont val="Times New Roman"/>
        <family val="1"/>
        <charset val="204"/>
      </rPr>
      <t>.</t>
    </r>
  </si>
  <si>
    <r>
      <rPr>
        <b/>
        <sz val="12"/>
        <color theme="1"/>
        <rFont val="Times New Roman"/>
        <family val="1"/>
        <charset val="204"/>
      </rPr>
      <t>-</t>
    </r>
  </si>
  <si>
    <r>
      <rPr>
        <b/>
        <sz val="12"/>
        <color theme="0"/>
        <rFont val="Times New Roman"/>
        <family val="1"/>
        <charset val="204"/>
      </rPr>
      <t>depreciation</t>
    </r>
  </si>
  <si>
    <r>
      <rPr>
        <b/>
        <sz val="12"/>
        <color theme="1"/>
        <rFont val="Times New Roman"/>
        <family val="1"/>
        <charset val="204"/>
      </rPr>
      <t>Information on the comparison of the actual performance indicators of the investment program (project) with the indicators approved in the investment program (project) *</t>
    </r>
  </si>
  <si>
    <r>
      <rPr>
        <b/>
        <sz val="12"/>
        <color theme="1"/>
        <rFont val="Times New Roman"/>
        <family val="1"/>
        <charset val="204"/>
      </rPr>
      <t>Explanation of the reasons for the deviation of the achieved actual indicators from the indicators in the approved investment program (project) *</t>
    </r>
  </si>
  <si>
    <r>
      <rPr>
        <b/>
        <sz val="12"/>
        <color theme="1"/>
        <rFont val="Times New Roman"/>
        <family val="1"/>
        <charset val="204"/>
      </rPr>
      <t xml:space="preserve">Evaluation of improving the quality and reliability of the regulated services provided (goods, works) * 
</t>
    </r>
  </si>
  <si>
    <r>
      <rPr>
        <sz val="10"/>
        <color theme="1"/>
        <rFont val="Times New Roman"/>
        <family val="1"/>
        <charset val="204"/>
      </rPr>
      <t>* - when approving the investment program of JSC "MRPGC" for 2016-2020, the performance indicators of the investment program were not approved</t>
    </r>
  </si>
  <si>
    <r>
      <rPr>
        <sz val="14"/>
        <color theme="1"/>
        <rFont val="Times New Roman"/>
        <family val="1"/>
        <charset val="204"/>
      </rPr>
      <t>services for the transmission and distribution of electricity in the territory of Mangystau region</t>
    </r>
  </si>
  <si>
    <r>
      <rPr>
        <sz val="12"/>
        <color theme="1"/>
        <rFont val="Times New Roman"/>
        <family val="1"/>
        <charset val="204"/>
      </rPr>
      <t>In accordance with paragraph 7-5 of Article 7 of the Law of the Republic of Kazakhstan dated 09.07.1998 No. 272-I "On Natural Monopolies"</t>
    </r>
  </si>
  <si>
    <r>
      <rPr>
        <b/>
        <sz val="12"/>
        <color theme="1"/>
        <rFont val="Times New Roman"/>
        <family val="1"/>
        <charset val="204"/>
      </rPr>
      <t>for 2017</t>
    </r>
  </si>
  <si>
    <r>
      <rPr>
        <sz val="12"/>
        <color theme="1"/>
        <rFont val="Times New Roman"/>
        <family val="1"/>
        <charset val="204"/>
      </rPr>
      <t>Construction of power transmission line-220kV Aktau-Karazhanbas with autotransformer 1x125MVA at Node Distribution Substation "Karazhanbas"</t>
    </r>
  </si>
  <si>
    <r>
      <rPr>
        <sz val="12"/>
        <color theme="1"/>
        <rFont val="Times New Roman"/>
        <family val="1"/>
        <charset val="204"/>
      </rPr>
      <t xml:space="preserve">  Modernization (reconstruction) of equipment Open switchgear-35kV at 110/35 / 6kV substation "Plateau", substation 110/35 / 6kV "Vadina"</t>
    </r>
  </si>
  <si>
    <r>
      <rPr>
        <sz val="12"/>
        <color theme="1"/>
        <rFont val="Times New Roman"/>
        <family val="1"/>
        <charset val="204"/>
      </rPr>
      <t>Reconstruction of equipment Open switchgear -35kV, 110kV with replacement — separator — 110kV short circuiter and 35kV reclosers installed at 110/35 / 6kV substation “East Zhetybai”</t>
    </r>
  </si>
  <si>
    <r>
      <rPr>
        <sz val="12"/>
        <color theme="1"/>
        <rFont val="Times New Roman"/>
        <family val="1"/>
        <charset val="204"/>
      </rPr>
      <t>km/pcs.</t>
    </r>
  </si>
  <si>
    <r>
      <rPr>
        <sz val="12"/>
        <color theme="1"/>
        <rFont val="Times New Roman"/>
        <family val="1"/>
        <charset val="204"/>
      </rPr>
      <t>147/1</t>
    </r>
  </si>
  <si>
    <r>
      <rPr>
        <sz val="12"/>
        <rFont val="Times New Roman"/>
        <family val="1"/>
        <charset val="204"/>
      </rPr>
      <t>Construction, installation and commissioning work has been completed. New equipment commissioned.</t>
    </r>
  </si>
  <si>
    <r>
      <rPr>
        <sz val="12"/>
        <rFont val="Times New Roman"/>
        <family val="1"/>
        <charset val="204"/>
      </rPr>
      <t>Currently, the Design and Budget Documentation has been completed with an estimated cost of more than pledged.90 Obtained the opinion of the Republican State Enterprise of State Expertise No. 15-0093 / 16 dated 11.04.2016. This project is planned to be completed in 2018.</t>
    </r>
  </si>
  <si>
    <r>
      <rPr>
        <sz val="12"/>
        <color theme="1"/>
        <rFont val="Times New Roman"/>
        <family val="1"/>
        <charset val="204"/>
      </rPr>
      <t xml:space="preserve">Modernization (reconstruction) of equipment Open switchgear-110kV PS 110 / 6-6kV "Industrial Zone" </t>
    </r>
  </si>
  <si>
    <r>
      <rPr>
        <sz val="12"/>
        <rFont val="Times New Roman"/>
        <family val="1"/>
        <charset val="204"/>
      </rPr>
      <t>Modernization (reconstruction) of the equipment of the 6 kV indoor switchgear of the 110/6 kV Karamandybas substation, 110/6 kV thermal station and the upgrade</t>
    </r>
  </si>
  <si>
    <r>
      <rPr>
        <sz val="12"/>
        <rFont val="Times New Roman"/>
        <family val="1"/>
        <charset val="204"/>
      </rPr>
      <t>Replacement of power transformers at 110/35 / 6kV "Zhetybay" substation with a capacity of 2x40MVA and 2x63MVA</t>
    </r>
  </si>
  <si>
    <r>
      <rPr>
        <sz val="12"/>
        <rFont val="Times New Roman"/>
        <family val="1"/>
        <charset val="204"/>
      </rPr>
      <t>Replacement of power transformers at the 35 / 6kV substation "Block-type pumping station-3" with a capacity of 2x6.3MVA and 2x10MVA</t>
    </r>
  </si>
  <si>
    <r>
      <rPr>
        <sz val="12"/>
        <rFont val="Times New Roman"/>
        <family val="1"/>
        <charset val="204"/>
      </rPr>
      <t xml:space="preserve">Modernization (reconstruction) of equipment Open switchgear-35kV and ZRU-6kV substation 35 / 6kV "cold filter plugging point" </t>
    </r>
  </si>
  <si>
    <r>
      <rPr>
        <sz val="12"/>
        <rFont val="Times New Roman"/>
        <family val="1"/>
        <charset val="204"/>
      </rPr>
      <t>Acquisition of fixed assets and intangible assets</t>
    </r>
  </si>
  <si>
    <r>
      <rPr>
        <sz val="12"/>
        <rFont val="Times New Roman"/>
        <family val="1"/>
        <charset val="204"/>
      </rPr>
      <t xml:space="preserve">Development of design and estimate documentation for the project "Modernization of equipment for 35 kV outdoor switchgear of 4 cells at -110 / 35 / 6kV Zhetybai substation </t>
    </r>
  </si>
  <si>
    <r>
      <rPr>
        <sz val="12"/>
        <rFont val="Times New Roman"/>
        <family val="1"/>
        <charset val="204"/>
      </rPr>
      <t>1./17</t>
    </r>
  </si>
  <si>
    <r>
      <rPr>
        <sz val="12"/>
        <rFont val="Times New Roman"/>
        <family val="1"/>
        <charset val="204"/>
      </rPr>
      <t>Due to production needs, power and current transformers, instruments and equipment, as well as technological vehicles were purchased</t>
    </r>
  </si>
  <si>
    <t>%</t>
  </si>
  <si>
    <r>
      <rPr>
        <sz val="12"/>
        <color theme="1"/>
        <rFont val="Times New Roman"/>
        <family val="1"/>
        <charset val="204"/>
      </rPr>
      <t>2013-207</t>
    </r>
  </si>
  <si>
    <r>
      <rPr>
        <sz val="12"/>
        <rFont val="Times New Roman"/>
        <family val="1"/>
        <charset val="204"/>
      </rPr>
      <t>2015-2017</t>
    </r>
  </si>
  <si>
    <r>
      <rPr>
        <sz val="12"/>
        <color theme="1"/>
        <rFont val="Times New Roman"/>
        <family val="1"/>
        <charset val="204"/>
      </rPr>
      <t>2016-2017</t>
    </r>
  </si>
  <si>
    <r>
      <rPr>
        <sz val="12"/>
        <rFont val="Times New Roman"/>
        <family val="1"/>
        <charset val="204"/>
      </rPr>
      <t>2017-2018</t>
    </r>
  </si>
  <si>
    <r>
      <rPr>
        <sz val="12"/>
        <rFont val="Times New Roman"/>
        <family val="1"/>
        <charset val="204"/>
      </rPr>
      <t xml:space="preserve">The increase in the approved amount of the project was within the framework of the project adjustment, which provided for an increase in transformer capacity from 125 MVA to 150 MVA, replacement of existing 16 MVA transformers with 25 MVA, replacement of morally and physically obsolete current transformers and voltage transformers, and also considered the suppression of VL-220kV with communications not foreseen by the project. The adjustment of the project received a positive opinion from the Republican State Enterprise of State Expertise No. 01-0553 / 15 dated 12/21/2015. Also in 2017, in the course of work on the expansion of the open switchgear-220kV Thermal Power Plant-3 "MANGISTAU NUCLEAR ENERGY COMBINAT-Kazatomprom" LLP additionally demanded to provide for the improvement of the territory and outfit trail attire, on the upper edge of the fence, a visor from the wire "Egoza" , antidopic barrier. Also for the expansion of an open switchgear-220kV, the project did not provide for the installation of an oil pan, the installation of cable trays, and filling the site with rubble. The completion is planned for 2018. </t>
    </r>
  </si>
  <si>
    <r>
      <rPr>
        <sz val="12"/>
        <rFont val="Times New Roman"/>
        <family val="1"/>
        <charset val="204"/>
      </rPr>
      <t>Design estimates developed, agreed with the JSC "MRPGC"  Construction and installation work is planned for 2018.</t>
    </r>
  </si>
  <si>
    <r>
      <rPr>
        <sz val="12"/>
        <rFont val="Times New Roman"/>
        <family val="1"/>
        <charset val="204"/>
      </rPr>
      <t>The development of design and estimate documentation was canceled due to the absence of the need to replace transformers, since there is no increase in additional loads by analyzing the code for issuing technical conditions and developing the infrastructure of Zhetybai in general</t>
    </r>
  </si>
  <si>
    <r>
      <rPr>
        <sz val="12"/>
        <rFont val="Times New Roman"/>
        <family val="1"/>
        <charset val="204"/>
      </rPr>
      <t xml:space="preserve">Construction and installation work is underway to implement this project. Completion is scheduled for 2018. </t>
    </r>
  </si>
  <si>
    <r>
      <rPr>
        <sz val="12"/>
        <rFont val="Times New Roman"/>
        <family val="1"/>
        <charset val="204"/>
      </rPr>
      <t>Development Design and estimate documentation is completed.</t>
    </r>
  </si>
  <si>
    <r>
      <rPr>
        <sz val="12"/>
        <rFont val="Times New Roman"/>
        <family val="1"/>
        <charset val="204"/>
      </rPr>
      <t>Modernization (reconstruction) of the equipment of outdoor switchgear-35kV substation 35 / 6kV "Block-type pumping station-2,3,4,5", Tasbulat, Beket-Ata, Akkudyk, Akzhigit</t>
    </r>
  </si>
  <si>
    <t>Председатель Правления</t>
  </si>
  <si>
    <t>С. Игисинова</t>
  </si>
  <si>
    <r>
      <rPr>
        <b/>
        <sz val="12"/>
        <color theme="1"/>
        <rFont val="Times New Roman"/>
        <family val="1"/>
        <charset val="204"/>
      </rPr>
      <t>Profit and loss statement, thous. KZT</t>
    </r>
  </si>
  <si>
    <r>
      <rPr>
        <b/>
        <sz val="12"/>
        <color theme="1"/>
        <rFont val="Times New Roman"/>
        <family val="1"/>
        <charset val="204"/>
      </rPr>
      <t>Information</t>
    </r>
  </si>
  <si>
    <r>
      <rPr>
        <b/>
        <sz val="12"/>
        <color theme="1"/>
        <rFont val="Times New Roman"/>
        <family val="1"/>
        <charset val="204"/>
      </rPr>
      <t>of the  natural monopoly subject</t>
    </r>
  </si>
  <si>
    <r>
      <rPr>
        <b/>
        <sz val="12"/>
        <color theme="1"/>
        <rFont val="Times New Roman"/>
        <family val="1"/>
        <charset val="204"/>
      </rPr>
      <t>JSC "MRPGC"</t>
    </r>
  </si>
  <si>
    <r>
      <rPr>
        <b/>
        <sz val="12"/>
        <color theme="1"/>
        <rFont val="Times New Roman"/>
        <family val="1"/>
        <charset val="204"/>
      </rPr>
      <t>providing services for the transmission and distribution of electricity</t>
    </r>
  </si>
  <si>
    <r>
      <rPr>
        <b/>
        <sz val="12"/>
        <color theme="1"/>
        <rFont val="Times New Roman"/>
        <family val="1"/>
        <charset val="204"/>
      </rPr>
      <t>TOTAL</t>
    </r>
  </si>
  <si>
    <r>
      <rPr>
        <sz val="12"/>
        <color theme="1"/>
        <rFont val="Times New Roman"/>
        <family val="1"/>
        <charset val="204"/>
      </rPr>
      <t>km/pcs.</t>
    </r>
  </si>
  <si>
    <r>
      <rPr>
        <sz val="12"/>
        <color theme="1"/>
        <rFont val="Times New Roman"/>
        <family val="1"/>
        <charset val="204"/>
      </rPr>
      <t>piece / off</t>
    </r>
  </si>
  <si>
    <r>
      <rPr>
        <sz val="12"/>
        <color theme="1"/>
        <rFont val="Times New Roman"/>
        <family val="1"/>
        <charset val="204"/>
      </rPr>
      <t>pcs./cell</t>
    </r>
  </si>
  <si>
    <r>
      <rPr>
        <sz val="12"/>
        <rFont val="Times New Roman"/>
        <family val="1"/>
        <charset val="204"/>
      </rPr>
      <t>pieces</t>
    </r>
  </si>
  <si>
    <r>
      <rPr>
        <sz val="12"/>
        <rFont val="Times New Roman"/>
        <family val="1"/>
        <charset val="204"/>
      </rPr>
      <t>piece / off</t>
    </r>
  </si>
  <si>
    <r>
      <rPr>
        <b/>
        <sz val="12"/>
        <color theme="1"/>
        <rFont val="Times New Roman"/>
        <family val="1"/>
        <charset val="204"/>
      </rPr>
      <t>plan</t>
    </r>
  </si>
  <si>
    <r>
      <rPr>
        <sz val="12"/>
        <color theme="1"/>
        <rFont val="Times New Roman"/>
        <family val="1"/>
        <charset val="204"/>
      </rPr>
      <t>2./10</t>
    </r>
  </si>
  <si>
    <r>
      <rPr>
        <sz val="12"/>
        <color theme="1"/>
        <rFont val="Times New Roman"/>
        <family val="1"/>
        <charset val="204"/>
      </rPr>
      <t>1./9</t>
    </r>
  </si>
  <si>
    <r>
      <rPr>
        <sz val="12"/>
        <color theme="1"/>
        <rFont val="Times New Roman"/>
        <family val="1"/>
        <charset val="204"/>
      </rPr>
      <t>1./25</t>
    </r>
  </si>
  <si>
    <r>
      <rPr>
        <sz val="12"/>
        <color theme="1"/>
        <rFont val="Times New Roman"/>
        <family val="1"/>
        <charset val="204"/>
      </rPr>
      <t>1./2</t>
    </r>
  </si>
  <si>
    <r>
      <rPr>
        <sz val="12"/>
        <color theme="1"/>
        <rFont val="Times New Roman"/>
        <family val="1"/>
        <charset val="204"/>
      </rPr>
      <t>2./41</t>
    </r>
  </si>
  <si>
    <r>
      <rPr>
        <sz val="12"/>
        <rFont val="Times New Roman"/>
        <family val="1"/>
        <charset val="204"/>
      </rPr>
      <t>2./39</t>
    </r>
  </si>
  <si>
    <r>
      <rPr>
        <sz val="12"/>
        <rFont val="Times New Roman"/>
        <family val="1"/>
        <charset val="204"/>
      </rPr>
      <t>7./22</t>
    </r>
  </si>
  <si>
    <r>
      <rPr>
        <sz val="12"/>
        <rFont val="Times New Roman"/>
        <family val="1"/>
        <charset val="204"/>
      </rPr>
      <t>9./12</t>
    </r>
  </si>
  <si>
    <r>
      <rPr>
        <b/>
        <sz val="12"/>
        <color theme="1"/>
        <rFont val="Times New Roman"/>
        <family val="1"/>
        <charset val="204"/>
      </rPr>
      <t>fact</t>
    </r>
  </si>
  <si>
    <r>
      <rPr>
        <sz val="12"/>
        <rFont val="Times New Roman"/>
        <family val="1"/>
        <charset val="204"/>
      </rPr>
      <t>-</t>
    </r>
  </si>
  <si>
    <r>
      <rPr>
        <sz val="12"/>
        <color theme="1"/>
        <rFont val="Times New Roman"/>
        <family val="1"/>
        <charset val="204"/>
      </rPr>
      <t>2015-2017</t>
    </r>
  </si>
  <si>
    <r>
      <rPr>
        <sz val="12"/>
        <color theme="1"/>
        <rFont val="Times New Roman"/>
        <family val="1"/>
        <charset val="204"/>
      </rPr>
      <t>2015-2018</t>
    </r>
  </si>
  <si>
    <r>
      <rPr>
        <sz val="12"/>
        <color theme="1"/>
        <rFont val="Times New Roman"/>
        <family val="1"/>
        <charset val="204"/>
      </rPr>
      <t>2016-2017</t>
    </r>
  </si>
  <si>
    <r>
      <rPr>
        <sz val="12"/>
        <rFont val="Times New Roman"/>
        <family val="1"/>
        <charset val="204"/>
      </rPr>
      <t>2015-2017</t>
    </r>
  </si>
  <si>
    <r>
      <rPr>
        <sz val="12"/>
        <rFont val="Times New Roman"/>
        <family val="1"/>
        <charset val="204"/>
      </rPr>
      <t>2015-2018</t>
    </r>
  </si>
  <si>
    <r>
      <rPr>
        <b/>
        <sz val="12"/>
        <color theme="1"/>
        <rFont val="Times New Roman"/>
        <family val="1"/>
        <charset val="204"/>
      </rPr>
      <t>Plan</t>
    </r>
  </si>
  <si>
    <r>
      <rPr>
        <b/>
        <sz val="12"/>
        <color theme="1"/>
        <rFont val="Times New Roman"/>
        <family val="1"/>
        <charset val="204"/>
      </rPr>
      <t>Fact</t>
    </r>
  </si>
  <si>
    <r>
      <rPr>
        <sz val="12"/>
        <rFont val="Times New Roman"/>
        <family val="1"/>
        <charset val="204"/>
      </rPr>
      <t>Construction, installation and commissioning work has been completed. New equipment commissioned.</t>
    </r>
  </si>
  <si>
    <r>
      <rPr>
        <sz val="12"/>
        <color theme="1"/>
        <rFont val="Times New Roman"/>
        <family val="1"/>
        <charset val="204"/>
      </rPr>
      <t xml:space="preserve">Own funds (depreciation allocations) </t>
    </r>
  </si>
  <si>
    <r>
      <rPr>
        <sz val="12"/>
        <color theme="1"/>
        <rFont val="Times New Roman"/>
        <family val="1"/>
        <charset val="204"/>
      </rPr>
      <t xml:space="preserve">Own funds (profit) </t>
    </r>
  </si>
  <si>
    <r>
      <rPr>
        <sz val="12"/>
        <color theme="1"/>
        <rFont val="Times New Roman"/>
        <family val="1"/>
        <charset val="204"/>
      </rPr>
      <t>last year fact</t>
    </r>
  </si>
  <si>
    <r>
      <rPr>
        <sz val="12"/>
        <color theme="1"/>
        <rFont val="Times New Roman"/>
        <family val="1"/>
        <charset val="204"/>
      </rPr>
      <t>-</t>
    </r>
  </si>
  <si>
    <r>
      <rPr>
        <b/>
        <sz val="12"/>
        <color theme="1"/>
        <rFont val="Times New Roman"/>
        <family val="1"/>
        <charset val="204"/>
      </rPr>
      <t>-</t>
    </r>
  </si>
  <si>
    <r>
      <rPr>
        <sz val="12"/>
        <color theme="1"/>
        <rFont val="Times New Roman"/>
        <family val="1"/>
        <charset val="204"/>
      </rPr>
      <t>fact of the current year</t>
    </r>
  </si>
  <si>
    <t>on the implementation of the investment program (project) of</t>
  </si>
  <si>
    <t>Long-term project. The increase in the approved project amount was part of the project adjustment, where it was planned to increase the transformer capacity from 125 MVA to 150 MVA, replace the existing 16 MVA transformers with 25 MVA, replace morally and physically outdated current transformers and voltage transformers, and consider crossing the 220 kV overhead line with communications not foreseen by the project. project adjustment received a positive opinion of the RSE State Expertise No. 01-0553 / 15 dated 21.12.2015</t>
  </si>
  <si>
    <t>In 2016, 18 692 units of metering devices were installed. The project has been completed and the facility has been put into operation.</t>
  </si>
  <si>
    <t>The project is moving to 2017. Deviation from the approved plan, due to technological difficulties in the manufacture of the package outdoor switchgear equipment.</t>
  </si>
  <si>
    <t>The project is completed, the object was put into operation.</t>
  </si>
  <si>
    <t>The project is rolling over to 2017.Deviation from the approved plan, in connection with the re-examination of the state.</t>
  </si>
  <si>
    <t>Modernization (reconstruction) of equipment Open switchgear-110 substation 110/35 / 6kV "Gorodskaya"</t>
  </si>
  <si>
    <t>Modernization (reconstruction) of equipment 6kV closed switchgear substation 35 / 6kV "drilling mud plant" and substation-35 / 6kV "Vostochnaya"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</si>
</sst>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0\ &quot;₽&quot;_-;\-* #,##0\ &quot;₽&quot;_-;_-* &quot;-&quot;\ &quot;₽&quot;_-;_-@_-"/>
    <numFmt numFmtId="41" formatCode="_-* #,##0\ _₽_-;\-* #,##0\ _₽_-;_-* &quot;-&quot;\ _₽_-;_-@_-"/>
    <numFmt numFmtId="44" formatCode="_-* #,##0.00\ &quot;₽&quot;_-;\-* #,##0.00\ &quot;₽&quot;_-;_-* &quot;-&quot;??\ &quot;₽&quot;_-;_-@_-"/>
    <numFmt numFmtId="164" formatCode="_-* #,##0.00_р_._-;\-* #,##0.00_р_._-;_-* &quot;-&quot;??_р_._-;_-@_-"/>
    <numFmt numFmtId="165" formatCode="_-* #,##0_р_._-;\-* #,##0_р_._-;_-* &quot;-&quot;??_р_._-;_-@_-"/>
    <numFmt numFmtId="166" formatCode="_-* #,##0.00000_р_._-;\-* #,##0.00000_р_._-;_-* &quot;-&quot;??_р_._-;_-@_-"/>
    <numFmt numFmtId="167" formatCode="_-* #,##0.000_р_._-;\-* #,##0.000_р_._-;_-* &quot;-&quot;??_р_._-;_-@_-"/>
    <numFmt numFmtId="168" formatCode="_-* #,##0.000_р_._-;\-* #,##0.000_р_._-;_-* &quot;-&quot;???_р_._-;_-@_-"/>
  </numFmts>
  <fonts count="15" x14ac:knownFonts="1">
    <font>
      <sz val="11"/>
      <color theme="1"/>
      <name val="Calibri"/>
      <family val="2"/>
      <charset val="204"/>
      <scheme val="minor"/>
    </font>
    <font>
      <sz val="10"/>
      <name val="Arial"/>
      <family val="2"/>
    </font>
    <font>
      <b/>
      <sz val="12"/>
      <color theme="1"/>
      <name val="Times New Roman"/>
      <family val="1"/>
      <charset val="204"/>
    </font>
    <font>
      <sz val="12"/>
      <color theme="1"/>
      <name val="Times New Roman"/>
      <family val="1"/>
      <charset val="204"/>
    </font>
    <font>
      <sz val="16"/>
      <color theme="1"/>
      <name val="Times New Roman"/>
      <family val="1"/>
      <charset val="204"/>
    </font>
    <font>
      <b/>
      <sz val="16"/>
      <color theme="1"/>
      <name val="Times New Roman"/>
      <family val="1"/>
      <charset val="204"/>
    </font>
    <font>
      <sz val="12"/>
      <name val="Times New Roman"/>
      <family val="1"/>
      <charset val="204"/>
    </font>
    <font>
      <sz val="12"/>
      <color rgb="FFFF0000"/>
      <name val="Times New Roman"/>
      <family val="1"/>
      <charset val="204"/>
    </font>
    <font>
      <b/>
      <sz val="12"/>
      <color rgb="FFFF0000"/>
      <name val="Times New Roman"/>
      <family val="1"/>
      <charset val="204"/>
    </font>
    <font>
      <sz val="14"/>
      <color theme="1"/>
      <name val="Times New Roman"/>
      <family val="1"/>
      <charset val="204"/>
    </font>
    <font>
      <sz val="10"/>
      <color theme="1"/>
      <name val="Times New Roman"/>
      <family val="1"/>
      <charset val="204"/>
    </font>
    <font>
      <b/>
      <sz val="18"/>
      <color theme="1"/>
      <name val="Times New Roman"/>
      <family val="1"/>
      <charset val="204"/>
    </font>
    <font>
      <b/>
      <sz val="12"/>
      <name val="Times New Roman"/>
      <family val="1"/>
      <charset val="204"/>
    </font>
    <font>
      <b/>
      <sz val="12"/>
      <color theme="0"/>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rgb="FF92D05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xf numFmtId="0" fontId="14" fillId="0" borderId="0"/>
  </cellStyleXfs>
  <cellXfs count="125">
    <xf numFmtId="0" fontId="0" fillId="0" borderId="0" xfId="0"/>
    <xf numFmtId="0" fontId="2" fillId="0" borderId="0" xfId="8" applyFont="1" applyFill="1" applyAlignment="1">
      <alignment vertical="center" wrapText="1"/>
    </xf>
    <xf numFmtId="0" fontId="3" fillId="0" borderId="0" xfId="8" applyFont="1" applyFill="1" applyAlignment="1">
      <alignment horizontal="center" vertical="center" wrapText="1"/>
    </xf>
    <xf numFmtId="165" fontId="2" fillId="0" borderId="0" xfId="8" applyNumberFormat="1" applyFont="1" applyFill="1" applyAlignment="1">
      <alignment vertical="center" wrapText="1"/>
    </xf>
    <xf numFmtId="166" fontId="2" fillId="0" borderId="0" xfId="8" applyNumberFormat="1" applyFont="1" applyFill="1" applyAlignment="1">
      <alignment vertical="center" wrapText="1"/>
    </xf>
    <xf numFmtId="0" fontId="4" fillId="0" borderId="0" xfId="8" applyFont="1" applyFill="1" applyAlignment="1">
      <alignment vertical="center" wrapText="1"/>
    </xf>
    <xf numFmtId="0" fontId="4" fillId="0" borderId="0" xfId="8" applyFont="1" applyFill="1" applyAlignment="1">
      <alignment horizontal="center" vertical="center" wrapText="1"/>
    </xf>
    <xf numFmtId="165" fontId="3" fillId="0" borderId="0" xfId="8" applyNumberFormat="1" applyFont="1" applyFill="1" applyAlignment="1">
      <alignment horizontal="left" vertical="center" wrapText="1"/>
    </xf>
    <xf numFmtId="167" fontId="2" fillId="0" borderId="0" xfId="8" applyNumberFormat="1" applyFont="1" applyFill="1" applyAlignment="1">
      <alignment vertical="center" wrapText="1"/>
    </xf>
    <xf numFmtId="168" fontId="3" fillId="0" borderId="0" xfId="8" applyNumberFormat="1" applyFont="1" applyFill="1" applyAlignment="1">
      <alignment horizontal="center" vertical="center" wrapText="1"/>
    </xf>
    <xf numFmtId="165" fontId="3" fillId="0" borderId="0" xfId="8" applyNumberFormat="1" applyFont="1" applyFill="1" applyAlignment="1">
      <alignment horizontal="center" vertical="center" wrapText="1"/>
    </xf>
    <xf numFmtId="0" fontId="2" fillId="0" borderId="0" xfId="8" applyFont="1" applyFill="1" applyAlignment="1">
      <alignment horizontal="center" vertical="center" wrapText="1"/>
    </xf>
    <xf numFmtId="0" fontId="3" fillId="0" borderId="0" xfId="8" applyFont="1" applyFill="1" applyBorder="1" applyAlignment="1">
      <alignment horizontal="center" vertical="center" wrapText="1"/>
    </xf>
    <xf numFmtId="0" fontId="2" fillId="0" borderId="0" xfId="8" applyFont="1" applyFill="1" applyBorder="1" applyAlignment="1">
      <alignment vertical="center" wrapText="1"/>
    </xf>
    <xf numFmtId="165" fontId="2" fillId="0" borderId="0" xfId="8" applyNumberFormat="1" applyFont="1" applyFill="1" applyBorder="1" applyAlignment="1">
      <alignment vertical="center" wrapText="1"/>
    </xf>
    <xf numFmtId="0" fontId="8" fillId="0" borderId="1" xfId="8" applyFont="1" applyFill="1" applyBorder="1" applyAlignment="1">
      <alignment horizontal="center" vertical="center" wrapText="1"/>
    </xf>
    <xf numFmtId="0" fontId="8" fillId="0" borderId="1" xfId="8" applyFont="1" applyFill="1" applyBorder="1" applyAlignment="1">
      <alignment vertical="center" wrapText="1"/>
    </xf>
    <xf numFmtId="9" fontId="2" fillId="0" borderId="0" xfId="7" applyFont="1" applyFill="1" applyBorder="1" applyAlignment="1">
      <alignment vertical="center" wrapText="1"/>
    </xf>
    <xf numFmtId="0" fontId="3" fillId="0" borderId="0" xfId="8" applyFont="1" applyFill="1" applyAlignment="1">
      <alignment horizontal="left" vertical="center" wrapText="1"/>
    </xf>
    <xf numFmtId="0" fontId="3" fillId="0" borderId="0" xfId="8" applyFont="1" applyFill="1" applyAlignment="1">
      <alignment vertical="center" wrapText="1"/>
    </xf>
    <xf numFmtId="0" fontId="2" fillId="0" borderId="0" xfId="8" applyFont="1" applyFill="1" applyAlignment="1">
      <alignment horizontal="center" vertical="center" wrapText="1"/>
    </xf>
    <xf numFmtId="0" fontId="2" fillId="0" borderId="0" xfId="8" applyFont="1" applyFill="1" applyBorder="1" applyAlignment="1">
      <alignment horizontal="center" vertical="center" wrapText="1"/>
    </xf>
    <xf numFmtId="0" fontId="3" fillId="0" borderId="0" xfId="8" applyFont="1" applyFill="1" applyBorder="1" applyAlignment="1">
      <alignment horizontal="center" vertical="center" wrapText="1"/>
    </xf>
    <xf numFmtId="165" fontId="3" fillId="0" borderId="0" xfId="8" applyNumberFormat="1" applyFont="1" applyFill="1" applyBorder="1" applyAlignment="1">
      <alignment horizontal="center" vertical="center" wrapText="1"/>
    </xf>
    <xf numFmtId="0" fontId="2" fillId="0" borderId="1" xfId="8" applyFont="1" applyFill="1" applyBorder="1" applyAlignment="1">
      <alignment horizontal="center" vertical="center" wrapText="1"/>
    </xf>
    <xf numFmtId="0" fontId="2" fillId="0" borderId="1" xfId="8" applyFont="1" applyFill="1" applyBorder="1" applyAlignment="1">
      <alignment horizontal="left" vertical="center" wrapText="1"/>
    </xf>
    <xf numFmtId="0" fontId="3" fillId="0" borderId="1" xfId="8" applyFont="1" applyFill="1" applyBorder="1" applyAlignment="1">
      <alignment horizontal="center" vertical="center" wrapText="1"/>
    </xf>
    <xf numFmtId="165" fontId="2" fillId="0" borderId="1" xfId="6" applyNumberFormat="1" applyFont="1" applyFill="1" applyBorder="1" applyAlignment="1">
      <alignment horizontal="center" vertical="center" wrapText="1"/>
    </xf>
    <xf numFmtId="0" fontId="3" fillId="0" borderId="1" xfId="8" applyFont="1" applyFill="1" applyBorder="1" applyAlignment="1">
      <alignment horizontal="left" vertical="center" wrapText="1"/>
    </xf>
    <xf numFmtId="165" fontId="7" fillId="0" borderId="1" xfId="6" applyNumberFormat="1" applyFont="1" applyFill="1" applyBorder="1" applyAlignment="1">
      <alignment horizontal="center" vertical="center" wrapText="1"/>
    </xf>
    <xf numFmtId="0" fontId="6" fillId="0" borderId="1" xfId="8" applyFont="1" applyFill="1" applyBorder="1" applyAlignment="1">
      <alignment horizontal="left" vertical="center" wrapText="1"/>
    </xf>
    <xf numFmtId="0" fontId="3" fillId="0" borderId="1" xfId="8" applyFont="1" applyFill="1" applyBorder="1" applyAlignment="1">
      <alignment vertical="center" wrapText="1"/>
    </xf>
    <xf numFmtId="0" fontId="6" fillId="0" borderId="1" xfId="8" applyFont="1" applyFill="1" applyBorder="1" applyAlignment="1">
      <alignment horizontal="center" vertical="center" wrapText="1"/>
    </xf>
    <xf numFmtId="0" fontId="3" fillId="0" borderId="2" xfId="8" applyFont="1" applyFill="1" applyBorder="1" applyAlignment="1">
      <alignment horizontal="center" vertical="center" wrapText="1"/>
    </xf>
    <xf numFmtId="0" fontId="2" fillId="0" borderId="1" xfId="8" applyFont="1" applyFill="1" applyBorder="1" applyAlignment="1">
      <alignment vertical="center" wrapText="1"/>
    </xf>
    <xf numFmtId="165" fontId="2" fillId="0" borderId="1" xfId="8" applyNumberFormat="1" applyFont="1" applyFill="1" applyBorder="1" applyAlignment="1">
      <alignment vertical="center" wrapText="1"/>
    </xf>
    <xf numFmtId="165" fontId="6" fillId="0" borderId="1" xfId="6" applyNumberFormat="1" applyFont="1" applyFill="1" applyBorder="1" applyAlignment="1">
      <alignment horizontal="center" vertical="center" wrapText="1"/>
    </xf>
    <xf numFmtId="165" fontId="3" fillId="0" borderId="1" xfId="6" applyNumberFormat="1" applyFont="1" applyFill="1" applyBorder="1" applyAlignment="1">
      <alignment horizontal="center" vertical="center" wrapText="1"/>
    </xf>
    <xf numFmtId="0" fontId="3" fillId="0" borderId="2" xfId="8" applyFont="1" applyFill="1" applyBorder="1" applyAlignment="1">
      <alignment vertical="center" wrapText="1"/>
    </xf>
    <xf numFmtId="165" fontId="6" fillId="0" borderId="2" xfId="6" applyNumberFormat="1" applyFont="1" applyFill="1" applyBorder="1" applyAlignment="1">
      <alignment vertical="center" wrapText="1"/>
    </xf>
    <xf numFmtId="165" fontId="3" fillId="0" borderId="2" xfId="6" applyNumberFormat="1" applyFont="1" applyFill="1" applyBorder="1" applyAlignment="1">
      <alignment vertical="center" wrapText="1"/>
    </xf>
    <xf numFmtId="0" fontId="3" fillId="0" borderId="0" xfId="8" applyFont="1" applyFill="1" applyAlignment="1">
      <alignment horizontal="left" vertical="center" wrapText="1"/>
    </xf>
    <xf numFmtId="0" fontId="2" fillId="0" borderId="0" xfId="8" applyFont="1" applyFill="1" applyAlignment="1">
      <alignment horizontal="center" vertical="center" wrapText="1"/>
    </xf>
    <xf numFmtId="0" fontId="2" fillId="0" borderId="0" xfId="8" applyFont="1" applyFill="1" applyBorder="1" applyAlignment="1">
      <alignment horizontal="center" vertical="center" wrapText="1"/>
    </xf>
    <xf numFmtId="0" fontId="2" fillId="0" borderId="1" xfId="8" applyFont="1" applyFill="1" applyBorder="1" applyAlignment="1">
      <alignment horizontal="center" vertical="center" wrapText="1"/>
    </xf>
    <xf numFmtId="0" fontId="3" fillId="0" borderId="0" xfId="8" applyFont="1" applyFill="1" applyBorder="1" applyAlignment="1">
      <alignment horizontal="center" vertical="center" wrapText="1"/>
    </xf>
    <xf numFmtId="0" fontId="3" fillId="0" borderId="1" xfId="8" applyFont="1" applyFill="1" applyBorder="1" applyAlignment="1">
      <alignment horizontal="center" vertical="center" wrapText="1"/>
    </xf>
    <xf numFmtId="165" fontId="6" fillId="0" borderId="1" xfId="6" applyNumberFormat="1" applyFont="1" applyFill="1" applyBorder="1" applyAlignment="1">
      <alignment horizontal="center" vertical="center" wrapText="1"/>
    </xf>
    <xf numFmtId="165" fontId="3" fillId="0" borderId="1" xfId="6" applyNumberFormat="1" applyFont="1" applyFill="1" applyBorder="1" applyAlignment="1">
      <alignment horizontal="center" vertical="center" wrapText="1"/>
    </xf>
    <xf numFmtId="165" fontId="3" fillId="2" borderId="0" xfId="8" applyNumberFormat="1" applyFont="1" applyFill="1" applyAlignment="1">
      <alignment horizontal="center" vertical="center" wrapText="1"/>
    </xf>
    <xf numFmtId="0" fontId="3" fillId="2" borderId="0" xfId="8" applyFont="1" applyFill="1" applyAlignment="1">
      <alignment horizontal="center" vertical="center" wrapText="1"/>
    </xf>
    <xf numFmtId="0" fontId="3" fillId="0" borderId="1" xfId="8" applyFont="1" applyFill="1" applyBorder="1" applyAlignment="1">
      <alignment horizontal="center" vertical="center" wrapText="1"/>
    </xf>
    <xf numFmtId="0" fontId="3" fillId="0" borderId="3" xfId="8" applyFont="1" applyFill="1" applyBorder="1" applyAlignment="1">
      <alignment horizontal="center" vertical="center" wrapText="1"/>
    </xf>
    <xf numFmtId="0" fontId="3" fillId="0" borderId="0" xfId="8" applyFont="1" applyFill="1" applyAlignment="1">
      <alignment horizontal="left" vertical="center" wrapText="1"/>
    </xf>
    <xf numFmtId="0" fontId="2" fillId="0" borderId="0" xfId="8" applyFont="1" applyFill="1" applyAlignment="1">
      <alignment horizontal="center" vertical="center" wrapText="1"/>
    </xf>
    <xf numFmtId="0" fontId="3" fillId="0" borderId="0" xfId="8" applyFont="1" applyFill="1" applyBorder="1" applyAlignment="1">
      <alignment horizontal="center" vertical="center" wrapText="1"/>
    </xf>
    <xf numFmtId="165" fontId="3" fillId="0" borderId="1" xfId="6" applyNumberFormat="1" applyFont="1" applyFill="1" applyBorder="1" applyAlignment="1">
      <alignment horizontal="center" vertical="center" wrapText="1"/>
    </xf>
    <xf numFmtId="1" fontId="3" fillId="0" borderId="1" xfId="8" applyNumberFormat="1" applyFont="1" applyFill="1" applyBorder="1" applyAlignment="1">
      <alignment vertical="center" wrapText="1"/>
    </xf>
    <xf numFmtId="0" fontId="6" fillId="0" borderId="1" xfId="8" applyFont="1" applyFill="1" applyBorder="1" applyAlignment="1">
      <alignment vertical="center" wrapText="1"/>
    </xf>
    <xf numFmtId="0" fontId="3" fillId="0" borderId="1" xfId="8" applyFont="1" applyFill="1" applyBorder="1" applyAlignment="1">
      <alignment horizontal="center" vertical="center" wrapText="1"/>
    </xf>
    <xf numFmtId="0" fontId="3" fillId="0" borderId="3" xfId="8" applyFont="1" applyFill="1" applyBorder="1" applyAlignment="1">
      <alignment horizontal="center" vertical="center" wrapText="1"/>
    </xf>
    <xf numFmtId="0" fontId="2" fillId="0" borderId="3" xfId="8" applyFont="1" applyFill="1" applyBorder="1" applyAlignment="1">
      <alignment horizontal="center" vertical="center" wrapText="1"/>
    </xf>
    <xf numFmtId="0" fontId="2" fillId="0" borderId="1" xfId="8" applyFont="1" applyFill="1" applyBorder="1" applyAlignment="1">
      <alignment horizontal="center" vertical="center" wrapText="1"/>
    </xf>
    <xf numFmtId="0" fontId="3" fillId="0" borderId="0" xfId="8" applyFont="1" applyFill="1" applyBorder="1" applyAlignment="1">
      <alignment horizontal="center" vertical="center" wrapText="1"/>
    </xf>
    <xf numFmtId="0" fontId="2" fillId="0" borderId="0" xfId="8" applyFont="1" applyFill="1" applyAlignment="1">
      <alignment horizontal="center" vertical="center" wrapText="1"/>
    </xf>
    <xf numFmtId="165" fontId="3" fillId="0" borderId="1" xfId="6" applyNumberFormat="1" applyFont="1" applyFill="1" applyBorder="1" applyAlignment="1">
      <alignment horizontal="center" vertical="center" wrapText="1"/>
    </xf>
    <xf numFmtId="165" fontId="2" fillId="0" borderId="2" xfId="8" applyNumberFormat="1" applyFont="1" applyFill="1" applyBorder="1" applyAlignment="1">
      <alignment vertical="center" wrapText="1"/>
    </xf>
    <xf numFmtId="1" fontId="3" fillId="0" borderId="1" xfId="8" applyNumberFormat="1" applyFont="1" applyFill="1" applyBorder="1" applyAlignment="1">
      <alignment horizontal="center" vertical="center" wrapText="1"/>
    </xf>
    <xf numFmtId="165" fontId="2" fillId="0" borderId="1" xfId="8" applyNumberFormat="1" applyFont="1" applyFill="1" applyBorder="1" applyAlignment="1">
      <alignment horizontal="center" vertical="center" wrapText="1"/>
    </xf>
    <xf numFmtId="0" fontId="3" fillId="0" borderId="1" xfId="8" applyFont="1" applyFill="1" applyBorder="1" applyAlignment="1">
      <alignment horizontal="center" vertical="center" wrapText="1"/>
    </xf>
    <xf numFmtId="165" fontId="2" fillId="0" borderId="0" xfId="8" applyNumberFormat="1" applyFont="1" applyFill="1" applyBorder="1" applyAlignment="1">
      <alignment horizontal="center" vertical="center" wrapText="1"/>
    </xf>
    <xf numFmtId="0" fontId="3" fillId="0" borderId="1" xfId="8" applyFont="1" applyFill="1" applyBorder="1" applyAlignment="1">
      <alignment horizontal="center" vertical="center" wrapText="1"/>
    </xf>
    <xf numFmtId="165" fontId="6" fillId="0" borderId="1" xfId="6" applyNumberFormat="1" applyFont="1" applyFill="1" applyBorder="1" applyAlignment="1">
      <alignment horizontal="center" vertical="center" wrapText="1"/>
    </xf>
    <xf numFmtId="0" fontId="3" fillId="0" borderId="1" xfId="8" applyFont="1" applyFill="1" applyBorder="1" applyAlignment="1">
      <alignment horizontal="center" vertical="center" wrapText="1"/>
    </xf>
    <xf numFmtId="0" fontId="2" fillId="0" borderId="0" xfId="8" applyFont="1" applyFill="1" applyAlignment="1">
      <alignment horizontal="center" vertical="center" wrapText="1"/>
    </xf>
    <xf numFmtId="0" fontId="3" fillId="0" borderId="0" xfId="8" applyFont="1" applyFill="1" applyBorder="1" applyAlignment="1">
      <alignment horizontal="center" vertical="center" wrapText="1"/>
    </xf>
    <xf numFmtId="0" fontId="3" fillId="0" borderId="3" xfId="8" applyFont="1" applyFill="1" applyBorder="1" applyAlignment="1">
      <alignment horizontal="center" vertical="center" wrapText="1"/>
    </xf>
    <xf numFmtId="165" fontId="3" fillId="0" borderId="1" xfId="6" applyNumberFormat="1" applyFont="1" applyFill="1" applyBorder="1" applyAlignment="1">
      <alignment horizontal="center" vertical="center" wrapText="1"/>
    </xf>
    <xf numFmtId="1" fontId="3" fillId="0" borderId="0" xfId="8" applyNumberFormat="1" applyFont="1" applyFill="1" applyAlignment="1">
      <alignment horizontal="center" vertical="center" wrapText="1"/>
    </xf>
    <xf numFmtId="0" fontId="2" fillId="0" borderId="0" xfId="8" applyFont="1" applyFill="1" applyBorder="1" applyAlignment="1">
      <alignment horizontal="center" vertical="center" wrapText="1"/>
    </xf>
    <xf numFmtId="0" fontId="10" fillId="0" borderId="0" xfId="8" applyFont="1" applyFill="1" applyBorder="1" applyAlignment="1">
      <alignment horizontal="left" vertical="center" wrapText="1"/>
    </xf>
    <xf numFmtId="0" fontId="3" fillId="0" borderId="1" xfId="8" applyFont="1" applyFill="1" applyBorder="1" applyAlignment="1">
      <alignment horizontal="center" vertical="center" wrapText="1"/>
    </xf>
    <xf numFmtId="0" fontId="3" fillId="0" borderId="0" xfId="8" applyFont="1" applyFill="1" applyBorder="1" applyAlignment="1">
      <alignment horizontal="center" vertical="center" wrapText="1"/>
    </xf>
    <xf numFmtId="0" fontId="3" fillId="0" borderId="0" xfId="8" applyFont="1" applyFill="1" applyAlignment="1">
      <alignment horizontal="left" vertical="center" wrapText="1"/>
    </xf>
    <xf numFmtId="165" fontId="3" fillId="0" borderId="1" xfId="6" applyNumberFormat="1" applyFont="1" applyFill="1" applyBorder="1" applyAlignment="1">
      <alignment horizontal="center" vertical="center" wrapText="1"/>
    </xf>
    <xf numFmtId="0" fontId="3" fillId="0" borderId="1" xfId="8" applyFont="1" applyFill="1" applyBorder="1" applyAlignment="1">
      <alignment horizontal="center" vertical="center" wrapText="1"/>
    </xf>
    <xf numFmtId="0" fontId="3" fillId="0" borderId="0" xfId="8" applyFont="1" applyFill="1" applyBorder="1" applyAlignment="1">
      <alignment horizontal="center" vertical="center" wrapText="1"/>
    </xf>
    <xf numFmtId="165" fontId="6" fillId="0" borderId="1" xfId="6" applyNumberFormat="1" applyFont="1" applyFill="1" applyBorder="1" applyAlignment="1">
      <alignment horizontal="center" vertical="center" wrapText="1"/>
    </xf>
    <xf numFmtId="165" fontId="3" fillId="0" borderId="1" xfId="6" applyNumberFormat="1" applyFont="1" applyFill="1" applyBorder="1" applyAlignment="1">
      <alignment horizontal="center" vertical="center" wrapText="1"/>
    </xf>
    <xf numFmtId="0" fontId="3" fillId="0" borderId="1" xfId="8" applyFont="1" applyFill="1" applyBorder="1" applyAlignment="1">
      <alignment horizontal="center" vertical="center" wrapText="1"/>
    </xf>
    <xf numFmtId="165" fontId="3" fillId="0" borderId="1" xfId="6" applyNumberFormat="1" applyFont="1" applyFill="1" applyBorder="1" applyAlignment="1">
      <alignment horizontal="center" vertical="center" wrapText="1"/>
    </xf>
    <xf numFmtId="165" fontId="3" fillId="0" borderId="0" xfId="8" applyNumberFormat="1" applyFont="1" applyFill="1" applyAlignment="1">
      <alignment vertical="center" wrapText="1"/>
    </xf>
    <xf numFmtId="165" fontId="12" fillId="0" borderId="0" xfId="8" applyNumberFormat="1" applyFont="1" applyFill="1" applyBorder="1" applyAlignment="1">
      <alignment vertical="center" wrapText="1"/>
    </xf>
    <xf numFmtId="165" fontId="13" fillId="0" borderId="0" xfId="8" applyNumberFormat="1" applyFont="1" applyFill="1" applyBorder="1" applyAlignment="1">
      <alignment vertical="center" wrapText="1"/>
    </xf>
    <xf numFmtId="165" fontId="3" fillId="0" borderId="1" xfId="6" applyNumberFormat="1" applyFont="1" applyFill="1" applyBorder="1" applyAlignment="1">
      <alignment horizontal="center" vertical="center" wrapText="1"/>
    </xf>
    <xf numFmtId="165" fontId="3" fillId="0" borderId="1" xfId="6" applyNumberFormat="1" applyFont="1" applyFill="1" applyBorder="1" applyAlignment="1">
      <alignment horizontal="center" vertical="center" wrapText="1"/>
    </xf>
    <xf numFmtId="165" fontId="3" fillId="0" borderId="1" xfId="6" applyNumberFormat="1" applyFont="1" applyFill="1" applyBorder="1" applyAlignment="1">
      <alignment vertical="center" wrapText="1"/>
    </xf>
    <xf numFmtId="0" fontId="2" fillId="0" borderId="1" xfId="8" applyFont="1" applyFill="1" applyBorder="1" applyAlignment="1">
      <alignment horizontal="center" vertical="center" wrapText="1"/>
    </xf>
    <xf numFmtId="0" fontId="2" fillId="0" borderId="3" xfId="8" applyFont="1" applyFill="1" applyBorder="1" applyAlignment="1">
      <alignment horizontal="center" vertical="center" wrapText="1"/>
    </xf>
    <xf numFmtId="0" fontId="2" fillId="0" borderId="4" xfId="8" applyFont="1" applyFill="1" applyBorder="1" applyAlignment="1">
      <alignment horizontal="center" vertical="center" wrapText="1"/>
    </xf>
    <xf numFmtId="0" fontId="2" fillId="0" borderId="2" xfId="8" applyFont="1" applyFill="1" applyBorder="1" applyAlignment="1">
      <alignment horizontal="center" vertical="center" wrapText="1"/>
    </xf>
    <xf numFmtId="0" fontId="3" fillId="0" borderId="1" xfId="8" applyFont="1" applyFill="1" applyBorder="1" applyAlignment="1">
      <alignment horizontal="center" vertical="center" wrapText="1"/>
    </xf>
    <xf numFmtId="0" fontId="11" fillId="0" borderId="0" xfId="8" applyFont="1" applyFill="1" applyAlignment="1">
      <alignment horizontal="center" vertical="center" wrapText="1"/>
    </xf>
    <xf numFmtId="0" fontId="2" fillId="0" borderId="0" xfId="8" applyFont="1" applyFill="1" applyAlignment="1">
      <alignment horizontal="center" vertical="center" wrapText="1"/>
    </xf>
    <xf numFmtId="0" fontId="2" fillId="0" borderId="0" xfId="8" applyFont="1" applyFill="1" applyBorder="1" applyAlignment="1">
      <alignment horizontal="center" vertical="center" wrapText="1"/>
    </xf>
    <xf numFmtId="0" fontId="3" fillId="0" borderId="0" xfId="8" applyFont="1" applyFill="1" applyBorder="1" applyAlignment="1">
      <alignment horizontal="center" vertical="center" wrapText="1"/>
    </xf>
    <xf numFmtId="165" fontId="9" fillId="0" borderId="3" xfId="6" applyNumberFormat="1" applyFont="1" applyFill="1" applyBorder="1" applyAlignment="1">
      <alignment horizontal="left" vertical="center" wrapText="1"/>
    </xf>
    <xf numFmtId="165" fontId="9" fillId="0" borderId="4" xfId="6" applyNumberFormat="1" applyFont="1" applyFill="1" applyBorder="1" applyAlignment="1">
      <alignment horizontal="left" vertical="center" wrapText="1"/>
    </xf>
    <xf numFmtId="165" fontId="9" fillId="0" borderId="2" xfId="6" applyNumberFormat="1" applyFont="1" applyFill="1" applyBorder="1" applyAlignment="1">
      <alignment horizontal="left" vertical="center" wrapText="1"/>
    </xf>
    <xf numFmtId="0" fontId="9" fillId="0" borderId="3" xfId="8" applyFont="1" applyFill="1" applyBorder="1" applyAlignment="1">
      <alignment horizontal="center" vertical="center" textRotation="90" wrapText="1"/>
    </xf>
    <xf numFmtId="0" fontId="9" fillId="0" borderId="4" xfId="8" applyFont="1" applyFill="1" applyBorder="1" applyAlignment="1">
      <alignment horizontal="center" vertical="center" textRotation="90" wrapText="1"/>
    </xf>
    <xf numFmtId="0" fontId="9" fillId="0" borderId="2" xfId="8" applyFont="1" applyFill="1" applyBorder="1" applyAlignment="1">
      <alignment horizontal="center" vertical="center" textRotation="90" wrapText="1"/>
    </xf>
    <xf numFmtId="0" fontId="10" fillId="0" borderId="5" xfId="8" applyFont="1" applyFill="1" applyBorder="1" applyAlignment="1">
      <alignment horizontal="left" vertical="center" wrapText="1"/>
    </xf>
    <xf numFmtId="0" fontId="2" fillId="0" borderId="6" xfId="8" applyFont="1" applyFill="1" applyBorder="1" applyAlignment="1">
      <alignment horizontal="center" vertical="center" wrapText="1"/>
    </xf>
    <xf numFmtId="0" fontId="2" fillId="0" borderId="5" xfId="8" applyFont="1" applyFill="1" applyBorder="1" applyAlignment="1">
      <alignment horizontal="center" vertical="center" wrapText="1"/>
    </xf>
    <xf numFmtId="0" fontId="2" fillId="0" borderId="7" xfId="8" applyFont="1" applyFill="1" applyBorder="1" applyAlignment="1">
      <alignment horizontal="center" vertical="center" wrapText="1"/>
    </xf>
    <xf numFmtId="0" fontId="3" fillId="0" borderId="0" xfId="8" applyFont="1" applyFill="1" applyAlignment="1">
      <alignment horizontal="left" vertical="center" wrapText="1"/>
    </xf>
    <xf numFmtId="0" fontId="5" fillId="0" borderId="0" xfId="8" applyFont="1" applyFill="1" applyAlignment="1">
      <alignment horizontal="center" vertical="center" wrapText="1"/>
    </xf>
    <xf numFmtId="0" fontId="3" fillId="0" borderId="3" xfId="8" applyFont="1" applyFill="1" applyBorder="1" applyAlignment="1">
      <alignment horizontal="center" vertical="center" wrapText="1"/>
    </xf>
    <xf numFmtId="0" fontId="3" fillId="0" borderId="4" xfId="8" applyFont="1" applyFill="1" applyBorder="1" applyAlignment="1">
      <alignment horizontal="center" vertical="center" wrapText="1"/>
    </xf>
    <xf numFmtId="0" fontId="3" fillId="0" borderId="2" xfId="8" applyFont="1" applyFill="1" applyBorder="1" applyAlignment="1">
      <alignment horizontal="center" vertical="center" wrapText="1"/>
    </xf>
    <xf numFmtId="165" fontId="6" fillId="0" borderId="1" xfId="6" applyNumberFormat="1" applyFont="1" applyFill="1" applyBorder="1" applyAlignment="1">
      <alignment horizontal="center" vertical="center" wrapText="1"/>
    </xf>
    <xf numFmtId="165" fontId="3" fillId="0" borderId="1" xfId="6" applyNumberFormat="1" applyFont="1" applyFill="1" applyBorder="1" applyAlignment="1">
      <alignment horizontal="center" vertical="center" wrapText="1"/>
    </xf>
    <xf numFmtId="165" fontId="3" fillId="0" borderId="4" xfId="6" applyNumberFormat="1" applyFont="1" applyFill="1" applyBorder="1" applyAlignment="1">
      <alignment horizontal="center" vertical="center" wrapText="1"/>
    </xf>
    <xf numFmtId="165" fontId="3" fillId="0" borderId="2" xfId="6" applyNumberFormat="1" applyFont="1" applyFill="1" applyBorder="1" applyAlignment="1">
      <alignment horizontal="center" vertical="center" wrapText="1"/>
    </xf>
  </cellXfs>
  <cellStyles count="9">
    <cellStyle name="Comma" xfId="4"/>
    <cellStyle name="Comma [0]" xfId="5"/>
    <cellStyle name="Currency" xfId="2"/>
    <cellStyle name="Currency [0]" xfId="3"/>
    <cellStyle name="Normal" xfId="8"/>
    <cellStyle name="Percent" xfId="1"/>
    <cellStyle name="Обычный" xfId="0" builtinId="0"/>
    <cellStyle name="Процентный" xfId="7"/>
    <cellStyle name="Финансовый"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53"/>
  <sheetViews>
    <sheetView tabSelected="1" view="pageBreakPreview" topLeftCell="A20" zoomScale="70" zoomScaleNormal="75" zoomScaleSheetLayoutView="70" workbookViewId="0">
      <selection activeCell="D26" sqref="D26"/>
    </sheetView>
  </sheetViews>
  <sheetFormatPr defaultColWidth="9.140625" defaultRowHeight="15.75" x14ac:dyDescent="0.25"/>
  <cols>
    <col min="1" max="1" width="13.7109375" style="2" customWidth="1"/>
    <col min="2" max="2" width="20.140625" style="2" customWidth="1"/>
    <col min="3" max="3" width="53" style="2" customWidth="1"/>
    <col min="4" max="4" width="11.42578125" style="2" customWidth="1"/>
    <col min="5" max="6" width="13.28515625" style="2" customWidth="1"/>
    <col min="7" max="7" width="19.7109375" style="2" customWidth="1"/>
    <col min="8" max="8" width="18" style="2" customWidth="1"/>
    <col min="9" max="9" width="15.140625" style="2" customWidth="1"/>
    <col min="10" max="10" width="13.5703125" style="2" customWidth="1"/>
    <col min="11" max="11" width="16.7109375" style="2" customWidth="1"/>
    <col min="12" max="12" width="51.28515625" style="2" customWidth="1"/>
    <col min="13" max="13" width="17.7109375" style="2" customWidth="1"/>
    <col min="14" max="14" width="14.85546875" style="2" customWidth="1"/>
    <col min="15" max="16" width="13.5703125" style="2" customWidth="1"/>
    <col min="17" max="24" width="9.28515625" style="2" customWidth="1"/>
    <col min="25" max="25" width="19.28515625" style="2" customWidth="1"/>
    <col min="26" max="26" width="20.140625" style="2" customWidth="1"/>
    <col min="27" max="27" width="14.5703125" style="2" hidden="1" customWidth="1"/>
    <col min="28" max="28" width="72" style="2" hidden="1" customWidth="1"/>
    <col min="29" max="29" width="13.42578125" style="2" customWidth="1"/>
    <col min="30" max="30" width="12.140625" style="2" bestFit="1" customWidth="1"/>
    <col min="31" max="16384" width="9.140625" style="2"/>
  </cols>
  <sheetData>
    <row r="1" spans="1:28" ht="29.25" customHeight="1" x14ac:dyDescent="0.25">
      <c r="A1" s="116" t="s">
        <v>128</v>
      </c>
      <c r="B1" s="116"/>
      <c r="C1" s="116"/>
      <c r="D1" s="116"/>
      <c r="E1" s="116"/>
      <c r="F1" s="116"/>
      <c r="G1" s="116"/>
      <c r="H1" s="116"/>
      <c r="I1" s="116"/>
      <c r="J1" s="116"/>
      <c r="K1" s="116"/>
      <c r="L1" s="116"/>
      <c r="M1" s="116"/>
      <c r="N1" s="116"/>
      <c r="O1" s="19"/>
      <c r="P1" s="19"/>
      <c r="Q1" s="19"/>
      <c r="R1" s="91"/>
      <c r="S1" s="19"/>
      <c r="T1" s="19"/>
      <c r="Y1" s="19"/>
      <c r="Z1" s="19"/>
      <c r="AA1" s="19"/>
      <c r="AB1" s="19"/>
    </row>
    <row r="2" spans="1:28" x14ac:dyDescent="0.25">
      <c r="O2" s="10"/>
    </row>
    <row r="3" spans="1:28" hidden="1" x14ac:dyDescent="0.25"/>
    <row r="4" spans="1:28" hidden="1" x14ac:dyDescent="0.25"/>
    <row r="5" spans="1:28" s="11" customFormat="1" x14ac:dyDescent="0.25">
      <c r="A5" s="103" t="s">
        <v>160</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row>
    <row r="6" spans="1:28" s="11" customFormat="1" x14ac:dyDescent="0.25">
      <c r="A6" s="103" t="s">
        <v>161</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row>
    <row r="7" spans="1:28" s="11" customFormat="1" x14ac:dyDescent="0.25">
      <c r="A7" s="103" t="s">
        <v>195</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row>
    <row r="8" spans="1:28" s="11" customFormat="1" x14ac:dyDescent="0.25">
      <c r="A8" s="103" t="s">
        <v>162</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row>
    <row r="9" spans="1:28" s="11" customFormat="1" ht="15.75" customHeight="1" x14ac:dyDescent="0.25">
      <c r="A9" s="103" t="s">
        <v>163</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row>
    <row r="10" spans="1:28" s="11" customFormat="1" x14ac:dyDescent="0.25">
      <c r="A10" s="104" t="s">
        <v>129</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row>
    <row r="11" spans="1:28" s="12" customFormat="1" x14ac:dyDescent="0.25">
      <c r="A11" s="10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row>
    <row r="12" spans="1:28" s="12" customFormat="1" x14ac:dyDescent="0.25">
      <c r="A12" s="45"/>
      <c r="B12" s="55"/>
      <c r="C12" s="82"/>
      <c r="D12" s="55"/>
      <c r="E12" s="63"/>
      <c r="F12" s="63"/>
      <c r="G12" s="55"/>
      <c r="H12" s="55"/>
      <c r="I12" s="45"/>
      <c r="J12" s="55"/>
      <c r="K12" s="55"/>
      <c r="L12" s="55"/>
      <c r="M12" s="86"/>
      <c r="N12" s="23"/>
      <c r="O12" s="45"/>
      <c r="P12" s="55"/>
      <c r="Q12" s="55"/>
      <c r="R12" s="55"/>
      <c r="S12" s="55"/>
      <c r="T12" s="55"/>
      <c r="U12" s="63"/>
      <c r="V12" s="63"/>
      <c r="W12" s="75"/>
      <c r="X12" s="75"/>
      <c r="Y12" s="55"/>
      <c r="Z12" s="55"/>
      <c r="AA12" s="23"/>
      <c r="AB12" s="45"/>
    </row>
    <row r="13" spans="1:28" ht="54" customHeight="1" x14ac:dyDescent="0.25">
      <c r="A13" s="98" t="s">
        <v>5</v>
      </c>
      <c r="B13" s="113" t="s">
        <v>100</v>
      </c>
      <c r="C13" s="114"/>
      <c r="D13" s="114"/>
      <c r="E13" s="114"/>
      <c r="F13" s="114"/>
      <c r="G13" s="115"/>
      <c r="H13" s="98" t="s">
        <v>159</v>
      </c>
      <c r="I13" s="97" t="s">
        <v>105</v>
      </c>
      <c r="J13" s="97"/>
      <c r="K13" s="97"/>
      <c r="L13" s="97"/>
      <c r="M13" s="114" t="s">
        <v>108</v>
      </c>
      <c r="N13" s="114"/>
      <c r="O13" s="114"/>
      <c r="P13" s="115"/>
      <c r="Q13" s="97" t="s">
        <v>123</v>
      </c>
      <c r="R13" s="97"/>
      <c r="S13" s="97"/>
      <c r="T13" s="97"/>
      <c r="U13" s="97"/>
      <c r="V13" s="97"/>
      <c r="W13" s="97"/>
      <c r="X13" s="97"/>
      <c r="Y13" s="98" t="s">
        <v>124</v>
      </c>
      <c r="Z13" s="98" t="s">
        <v>125</v>
      </c>
      <c r="AA13" s="98" t="s">
        <v>12</v>
      </c>
      <c r="AB13" s="98" t="s">
        <v>13</v>
      </c>
    </row>
    <row r="14" spans="1:28" ht="144.75" customHeight="1" x14ac:dyDescent="0.25">
      <c r="A14" s="99"/>
      <c r="B14" s="97" t="s">
        <v>97</v>
      </c>
      <c r="C14" s="97" t="s">
        <v>98</v>
      </c>
      <c r="D14" s="97" t="s">
        <v>99</v>
      </c>
      <c r="E14" s="97" t="s">
        <v>101</v>
      </c>
      <c r="F14" s="97"/>
      <c r="G14" s="97" t="s">
        <v>104</v>
      </c>
      <c r="H14" s="99"/>
      <c r="I14" s="98" t="s">
        <v>186</v>
      </c>
      <c r="J14" s="98" t="s">
        <v>187</v>
      </c>
      <c r="K14" s="98" t="s">
        <v>106</v>
      </c>
      <c r="L14" s="98" t="s">
        <v>107</v>
      </c>
      <c r="M14" s="101" t="s">
        <v>189</v>
      </c>
      <c r="N14" s="101" t="s">
        <v>190</v>
      </c>
      <c r="O14" s="101" t="s">
        <v>109</v>
      </c>
      <c r="P14" s="101" t="s">
        <v>110</v>
      </c>
      <c r="Q14" s="101" t="s">
        <v>111</v>
      </c>
      <c r="R14" s="101"/>
      <c r="S14" s="101" t="s">
        <v>112</v>
      </c>
      <c r="T14" s="101"/>
      <c r="U14" s="101" t="s">
        <v>113</v>
      </c>
      <c r="V14" s="101"/>
      <c r="W14" s="101" t="s">
        <v>114</v>
      </c>
      <c r="X14" s="101"/>
      <c r="Y14" s="99"/>
      <c r="Z14" s="99"/>
      <c r="AA14" s="99"/>
      <c r="AB14" s="99"/>
    </row>
    <row r="15" spans="1:28" ht="46.5" customHeight="1" x14ac:dyDescent="0.25">
      <c r="A15" s="100"/>
      <c r="B15" s="97"/>
      <c r="C15" s="97"/>
      <c r="D15" s="97"/>
      <c r="E15" s="61" t="s">
        <v>170</v>
      </c>
      <c r="F15" s="61" t="s">
        <v>179</v>
      </c>
      <c r="G15" s="97"/>
      <c r="H15" s="100"/>
      <c r="I15" s="100"/>
      <c r="J15" s="100"/>
      <c r="K15" s="100"/>
      <c r="L15" s="100"/>
      <c r="M15" s="101"/>
      <c r="N15" s="101"/>
      <c r="O15" s="101"/>
      <c r="P15" s="101"/>
      <c r="Q15" s="52" t="s">
        <v>191</v>
      </c>
      <c r="R15" s="52" t="s">
        <v>194</v>
      </c>
      <c r="S15" s="52" t="s">
        <v>191</v>
      </c>
      <c r="T15" s="52" t="s">
        <v>194</v>
      </c>
      <c r="U15" s="60" t="s">
        <v>102</v>
      </c>
      <c r="V15" s="60" t="s">
        <v>103</v>
      </c>
      <c r="W15" s="76" t="s">
        <v>115</v>
      </c>
      <c r="X15" s="76" t="s">
        <v>116</v>
      </c>
      <c r="Y15" s="100"/>
      <c r="Z15" s="100"/>
      <c r="AA15" s="100"/>
      <c r="AB15" s="100"/>
    </row>
    <row r="16" spans="1:28" s="51" customFormat="1" ht="20.25" customHeight="1" x14ac:dyDescent="0.25">
      <c r="A16" s="51">
        <v>1</v>
      </c>
      <c r="B16" s="51">
        <v>2</v>
      </c>
      <c r="C16" s="81">
        <v>3</v>
      </c>
      <c r="D16" s="51">
        <v>4</v>
      </c>
      <c r="E16" s="59">
        <v>5</v>
      </c>
      <c r="F16" s="59">
        <v>6</v>
      </c>
      <c r="G16" s="51">
        <v>7</v>
      </c>
      <c r="H16" s="51">
        <v>8</v>
      </c>
      <c r="I16" s="51">
        <v>9</v>
      </c>
      <c r="J16" s="51">
        <v>10</v>
      </c>
      <c r="K16" s="51">
        <v>11</v>
      </c>
      <c r="L16" s="51">
        <v>12</v>
      </c>
      <c r="M16" s="85">
        <v>13</v>
      </c>
      <c r="N16" s="51">
        <v>14</v>
      </c>
      <c r="O16" s="51">
        <v>15</v>
      </c>
      <c r="P16" s="51">
        <v>16</v>
      </c>
      <c r="Q16" s="51">
        <v>17</v>
      </c>
      <c r="R16" s="51">
        <v>18</v>
      </c>
      <c r="S16" s="51">
        <v>19</v>
      </c>
      <c r="T16" s="51">
        <v>20</v>
      </c>
      <c r="U16" s="59">
        <v>21</v>
      </c>
      <c r="V16" s="59">
        <v>22</v>
      </c>
      <c r="W16" s="73">
        <v>23</v>
      </c>
      <c r="X16" s="73">
        <v>24</v>
      </c>
      <c r="Y16" s="51">
        <v>25</v>
      </c>
      <c r="Z16" s="51">
        <v>26</v>
      </c>
    </row>
    <row r="17" spans="1:31" s="50" customFormat="1" ht="408.75" customHeight="1" x14ac:dyDescent="0.25">
      <c r="A17" s="46">
        <v>2</v>
      </c>
      <c r="B17" s="109" t="s">
        <v>127</v>
      </c>
      <c r="C17" s="28" t="s">
        <v>130</v>
      </c>
      <c r="D17" s="51" t="s">
        <v>165</v>
      </c>
      <c r="E17" s="59" t="s">
        <v>84</v>
      </c>
      <c r="F17" s="71" t="s">
        <v>134</v>
      </c>
      <c r="G17" s="51" t="s">
        <v>147</v>
      </c>
      <c r="H17" s="106">
        <v>2640817</v>
      </c>
      <c r="I17" s="48">
        <v>1325688.7517500001</v>
      </c>
      <c r="J17" s="94">
        <f>M17+O17+N17</f>
        <v>2405678.382370003</v>
      </c>
      <c r="K17" s="56">
        <f>J17-I17</f>
        <v>1079989.630620003</v>
      </c>
      <c r="L17" s="30" t="s">
        <v>151</v>
      </c>
      <c r="M17" s="88">
        <f>1956174.02194429-1314607.58253-29872.5725900037+98.8160799997858</f>
        <v>611792.68290428608</v>
      </c>
      <c r="N17" s="72">
        <f>280670.519255713+1314607.58253+29872.5725900037-98.8160799997858</f>
        <v>1625051.8582957168</v>
      </c>
      <c r="O17" s="95">
        <v>168833.84117</v>
      </c>
      <c r="P17" s="56"/>
      <c r="Q17" s="56" t="s">
        <v>192</v>
      </c>
      <c r="R17" s="56" t="s">
        <v>192</v>
      </c>
      <c r="S17" s="56" t="s">
        <v>192</v>
      </c>
      <c r="T17" s="56" t="s">
        <v>192</v>
      </c>
      <c r="U17" s="65" t="s">
        <v>192</v>
      </c>
      <c r="V17" s="65" t="s">
        <v>192</v>
      </c>
      <c r="W17" s="77" t="s">
        <v>192</v>
      </c>
      <c r="X17" s="77" t="s">
        <v>192</v>
      </c>
      <c r="Y17" s="56" t="s">
        <v>192</v>
      </c>
      <c r="Z17" s="56" t="s">
        <v>192</v>
      </c>
      <c r="AA17" s="48" t="e">
        <f>#REF!-I17</f>
        <v>#REF!</v>
      </c>
      <c r="AB17" s="30" t="s">
        <v>196</v>
      </c>
      <c r="AC17" s="49">
        <v>98.81607999978587</v>
      </c>
      <c r="AD17" s="49"/>
      <c r="AE17" s="49"/>
    </row>
    <row r="18" spans="1:31" s="50" customFormat="1" ht="47.25" x14ac:dyDescent="0.25">
      <c r="A18" s="46">
        <v>3</v>
      </c>
      <c r="B18" s="110"/>
      <c r="C18" s="28" t="s">
        <v>131</v>
      </c>
      <c r="D18" s="51" t="s">
        <v>166</v>
      </c>
      <c r="E18" s="59" t="s">
        <v>171</v>
      </c>
      <c r="F18" s="59" t="s">
        <v>87</v>
      </c>
      <c r="G18" s="51" t="s">
        <v>181</v>
      </c>
      <c r="H18" s="107"/>
      <c r="I18" s="48">
        <v>8330</v>
      </c>
      <c r="J18" s="94">
        <f t="shared" ref="J18:J35" si="0">M18+O18+N18</f>
        <v>11050.029790000001</v>
      </c>
      <c r="K18" s="56">
        <f t="shared" ref="K18:K35" si="1">J18-I18</f>
        <v>2720.0297900000005</v>
      </c>
      <c r="L18" s="30" t="s">
        <v>188</v>
      </c>
      <c r="M18" s="88">
        <f>11050.02979-2720.02979</f>
        <v>8330</v>
      </c>
      <c r="N18" s="87">
        <v>2720.02979</v>
      </c>
      <c r="O18" s="95"/>
      <c r="P18" s="56"/>
      <c r="Q18" s="56" t="s">
        <v>192</v>
      </c>
      <c r="R18" s="56" t="s">
        <v>192</v>
      </c>
      <c r="S18" s="56" t="s">
        <v>192</v>
      </c>
      <c r="T18" s="56" t="s">
        <v>192</v>
      </c>
      <c r="U18" s="65" t="s">
        <v>192</v>
      </c>
      <c r="V18" s="65" t="s">
        <v>192</v>
      </c>
      <c r="W18" s="77" t="s">
        <v>192</v>
      </c>
      <c r="X18" s="77" t="s">
        <v>192</v>
      </c>
      <c r="Y18" s="56" t="s">
        <v>192</v>
      </c>
      <c r="Z18" s="56" t="s">
        <v>192</v>
      </c>
      <c r="AA18" s="48" t="e">
        <f>#REF!-I18</f>
        <v>#REF!</v>
      </c>
      <c r="AB18" s="30" t="s">
        <v>199</v>
      </c>
      <c r="AC18" s="49">
        <v>2720.02979</v>
      </c>
      <c r="AE18" s="49"/>
    </row>
    <row r="19" spans="1:31" s="50" customFormat="1" ht="63" x14ac:dyDescent="0.25">
      <c r="A19" s="46">
        <v>4</v>
      </c>
      <c r="B19" s="110"/>
      <c r="C19" s="28" t="s">
        <v>132</v>
      </c>
      <c r="D19" s="51" t="s">
        <v>166</v>
      </c>
      <c r="E19" s="59" t="s">
        <v>172</v>
      </c>
      <c r="F19" s="69" t="s">
        <v>72</v>
      </c>
      <c r="G19" s="51" t="s">
        <v>181</v>
      </c>
      <c r="H19" s="107"/>
      <c r="I19" s="48">
        <v>4900</v>
      </c>
      <c r="J19" s="94">
        <f t="shared" si="0"/>
        <v>4900</v>
      </c>
      <c r="K19" s="56">
        <f t="shared" si="1"/>
        <v>0</v>
      </c>
      <c r="L19" s="30" t="s">
        <v>188</v>
      </c>
      <c r="M19" s="88">
        <v>4900</v>
      </c>
      <c r="N19" s="48"/>
      <c r="O19" s="95"/>
      <c r="P19" s="56"/>
      <c r="Q19" s="56" t="s">
        <v>192</v>
      </c>
      <c r="R19" s="56" t="s">
        <v>192</v>
      </c>
      <c r="S19" s="56" t="s">
        <v>192</v>
      </c>
      <c r="T19" s="56" t="s">
        <v>192</v>
      </c>
      <c r="U19" s="65" t="s">
        <v>192</v>
      </c>
      <c r="V19" s="65" t="s">
        <v>192</v>
      </c>
      <c r="W19" s="77" t="s">
        <v>192</v>
      </c>
      <c r="X19" s="77" t="s">
        <v>192</v>
      </c>
      <c r="Y19" s="56" t="s">
        <v>192</v>
      </c>
      <c r="Z19" s="56" t="s">
        <v>192</v>
      </c>
      <c r="AA19" s="48" t="e">
        <f>#REF!-I19</f>
        <v>#REF!</v>
      </c>
      <c r="AB19" s="30" t="s">
        <v>197</v>
      </c>
      <c r="AC19" s="49"/>
      <c r="AE19" s="49"/>
    </row>
    <row r="20" spans="1:31" s="50" customFormat="1" ht="38.25" customHeight="1" x14ac:dyDescent="0.25">
      <c r="A20" s="46">
        <v>5</v>
      </c>
      <c r="B20" s="110"/>
      <c r="C20" s="28" t="s">
        <v>57</v>
      </c>
      <c r="D20" s="51" t="s">
        <v>167</v>
      </c>
      <c r="E20" s="59" t="s">
        <v>173</v>
      </c>
      <c r="F20" s="59" t="s">
        <v>86</v>
      </c>
      <c r="G20" s="51" t="s">
        <v>181</v>
      </c>
      <c r="H20" s="107"/>
      <c r="I20" s="48">
        <v>74017.176999999996</v>
      </c>
      <c r="J20" s="94">
        <f t="shared" si="0"/>
        <v>74490.741999999998</v>
      </c>
      <c r="K20" s="56">
        <f t="shared" si="1"/>
        <v>473.56500000000233</v>
      </c>
      <c r="L20" s="30" t="s">
        <v>188</v>
      </c>
      <c r="M20" s="88">
        <f>19750.252-473.565</f>
        <v>19276.687000000002</v>
      </c>
      <c r="N20" s="47">
        <v>473.565</v>
      </c>
      <c r="O20" s="96">
        <v>54740.49</v>
      </c>
      <c r="P20" s="31"/>
      <c r="Q20" s="51" t="s">
        <v>192</v>
      </c>
      <c r="R20" s="51" t="s">
        <v>192</v>
      </c>
      <c r="S20" s="51" t="s">
        <v>192</v>
      </c>
      <c r="T20" s="51" t="s">
        <v>192</v>
      </c>
      <c r="U20" s="59" t="s">
        <v>192</v>
      </c>
      <c r="V20" s="59" t="s">
        <v>192</v>
      </c>
      <c r="W20" s="73" t="s">
        <v>192</v>
      </c>
      <c r="X20" s="73" t="s">
        <v>192</v>
      </c>
      <c r="Y20" s="51" t="s">
        <v>192</v>
      </c>
      <c r="Z20" s="51" t="s">
        <v>192</v>
      </c>
      <c r="AA20" s="48" t="e">
        <f>#REF!-I20</f>
        <v>#REF!</v>
      </c>
      <c r="AB20" s="30" t="s">
        <v>200</v>
      </c>
      <c r="AC20" s="49">
        <v>473.565</v>
      </c>
      <c r="AE20" s="49"/>
    </row>
    <row r="21" spans="1:31" s="50" customFormat="1" ht="63" x14ac:dyDescent="0.25">
      <c r="A21" s="46">
        <v>6</v>
      </c>
      <c r="B21" s="110"/>
      <c r="C21" s="28" t="s">
        <v>55</v>
      </c>
      <c r="D21" s="28" t="s">
        <v>133</v>
      </c>
      <c r="E21" s="59" t="s">
        <v>85</v>
      </c>
      <c r="F21" s="69">
        <v>1</v>
      </c>
      <c r="G21" s="51" t="s">
        <v>182</v>
      </c>
      <c r="H21" s="107"/>
      <c r="I21" s="48">
        <v>523513.85888389999</v>
      </c>
      <c r="J21" s="94">
        <f t="shared" si="0"/>
        <v>463144.58182999998</v>
      </c>
      <c r="K21" s="56">
        <f t="shared" si="1"/>
        <v>-60369.277053900005</v>
      </c>
      <c r="L21" s="30" t="s">
        <v>154</v>
      </c>
      <c r="M21" s="88"/>
      <c r="N21" s="47">
        <v>311044.58182999998</v>
      </c>
      <c r="O21" s="96">
        <v>152100</v>
      </c>
      <c r="P21" s="31"/>
      <c r="Q21" s="51" t="s">
        <v>192</v>
      </c>
      <c r="R21" s="51" t="s">
        <v>192</v>
      </c>
      <c r="S21" s="51" t="s">
        <v>192</v>
      </c>
      <c r="T21" s="51" t="s">
        <v>192</v>
      </c>
      <c r="U21" s="59" t="s">
        <v>192</v>
      </c>
      <c r="V21" s="59" t="s">
        <v>192</v>
      </c>
      <c r="W21" s="73" t="s">
        <v>192</v>
      </c>
      <c r="X21" s="73" t="s">
        <v>192</v>
      </c>
      <c r="Y21" s="51" t="s">
        <v>192</v>
      </c>
      <c r="Z21" s="51" t="s">
        <v>192</v>
      </c>
      <c r="AA21" s="48" t="e">
        <f>#REF!-I21</f>
        <v>#REF!</v>
      </c>
      <c r="AB21" s="30" t="s">
        <v>198</v>
      </c>
      <c r="AC21" s="49"/>
      <c r="AE21" s="49"/>
    </row>
    <row r="22" spans="1:31" s="50" customFormat="1" ht="95.25" customHeight="1" x14ac:dyDescent="0.25">
      <c r="A22" s="46">
        <v>7</v>
      </c>
      <c r="B22" s="110"/>
      <c r="C22" s="28" t="s">
        <v>64</v>
      </c>
      <c r="D22" s="28" t="s">
        <v>120</v>
      </c>
      <c r="E22" s="59">
        <v>17</v>
      </c>
      <c r="F22" s="69">
        <v>7</v>
      </c>
      <c r="G22" s="51" t="s">
        <v>182</v>
      </c>
      <c r="H22" s="107"/>
      <c r="I22" s="48">
        <v>200846.34694149985</v>
      </c>
      <c r="J22" s="94">
        <f t="shared" si="0"/>
        <v>262664.21291999996</v>
      </c>
      <c r="K22" s="56">
        <f t="shared" si="1"/>
        <v>61817.865978500107</v>
      </c>
      <c r="L22" s="30" t="s">
        <v>136</v>
      </c>
      <c r="M22" s="88"/>
      <c r="N22" s="47">
        <v>262664.21291999996</v>
      </c>
      <c r="O22" s="96"/>
      <c r="P22" s="57"/>
      <c r="Q22" s="67" t="s">
        <v>192</v>
      </c>
      <c r="R22" s="67" t="s">
        <v>192</v>
      </c>
      <c r="S22" s="67" t="s">
        <v>192</v>
      </c>
      <c r="T22" s="67" t="s">
        <v>192</v>
      </c>
      <c r="U22" s="67" t="s">
        <v>192</v>
      </c>
      <c r="V22" s="67" t="s">
        <v>192</v>
      </c>
      <c r="W22" s="67" t="s">
        <v>192</v>
      </c>
      <c r="X22" s="67" t="s">
        <v>192</v>
      </c>
      <c r="Y22" s="67" t="s">
        <v>192</v>
      </c>
      <c r="Z22" s="67" t="s">
        <v>192</v>
      </c>
      <c r="AA22" s="48" t="e">
        <f>#REF!-I22</f>
        <v>#REF!</v>
      </c>
      <c r="AB22" s="30" t="s">
        <v>199</v>
      </c>
      <c r="AC22" s="49"/>
      <c r="AE22" s="49"/>
    </row>
    <row r="23" spans="1:31" s="50" customFormat="1" ht="38.25" customHeight="1" x14ac:dyDescent="0.25">
      <c r="A23" s="46">
        <v>8</v>
      </c>
      <c r="B23" s="110"/>
      <c r="C23" s="28" t="s">
        <v>201</v>
      </c>
      <c r="D23" s="28" t="s">
        <v>166</v>
      </c>
      <c r="E23" s="59" t="s">
        <v>174</v>
      </c>
      <c r="F23" s="69" t="s">
        <v>174</v>
      </c>
      <c r="G23" s="51" t="s">
        <v>182</v>
      </c>
      <c r="H23" s="107"/>
      <c r="I23" s="48">
        <v>44311.1005</v>
      </c>
      <c r="J23" s="94">
        <f t="shared" si="0"/>
        <v>50116.97913</v>
      </c>
      <c r="K23" s="56">
        <f t="shared" si="1"/>
        <v>5805.8786299999992</v>
      </c>
      <c r="L23" s="30" t="s">
        <v>188</v>
      </c>
      <c r="M23" s="88">
        <f>50116.97913-1617.04011</f>
        <v>48499.939019999998</v>
      </c>
      <c r="N23" s="47">
        <v>1617.0401099999999</v>
      </c>
      <c r="O23" s="96"/>
      <c r="P23" s="31"/>
      <c r="Q23" s="51" t="s">
        <v>192</v>
      </c>
      <c r="R23" s="51" t="s">
        <v>192</v>
      </c>
      <c r="S23" s="51" t="s">
        <v>192</v>
      </c>
      <c r="T23" s="51" t="s">
        <v>192</v>
      </c>
      <c r="U23" s="59" t="s">
        <v>192</v>
      </c>
      <c r="V23" s="59" t="s">
        <v>192</v>
      </c>
      <c r="W23" s="73" t="s">
        <v>192</v>
      </c>
      <c r="X23" s="73" t="s">
        <v>192</v>
      </c>
      <c r="Y23" s="51" t="s">
        <v>192</v>
      </c>
      <c r="Z23" s="51" t="s">
        <v>192</v>
      </c>
      <c r="AA23" s="48" t="e">
        <f>#REF!-I23</f>
        <v>#REF!</v>
      </c>
      <c r="AB23" s="30" t="s">
        <v>199</v>
      </c>
      <c r="AC23" s="49">
        <v>1617.0401099999999</v>
      </c>
      <c r="AE23" s="49"/>
    </row>
    <row r="24" spans="1:31" s="50" customFormat="1" ht="52.5" customHeight="1" x14ac:dyDescent="0.25">
      <c r="A24" s="46">
        <v>9</v>
      </c>
      <c r="B24" s="110"/>
      <c r="C24" s="28" t="s">
        <v>137</v>
      </c>
      <c r="D24" s="28" t="s">
        <v>166</v>
      </c>
      <c r="E24" s="59" t="s">
        <v>174</v>
      </c>
      <c r="F24" s="59" t="s">
        <v>73</v>
      </c>
      <c r="G24" s="51" t="s">
        <v>182</v>
      </c>
      <c r="H24" s="107"/>
      <c r="I24" s="48">
        <v>32224.0285</v>
      </c>
      <c r="J24" s="94">
        <f t="shared" si="0"/>
        <v>36564.056049999999</v>
      </c>
      <c r="K24" s="56">
        <f t="shared" si="1"/>
        <v>4340.0275499999989</v>
      </c>
      <c r="L24" s="30" t="s">
        <v>188</v>
      </c>
      <c r="M24" s="88">
        <v>36564.056049999999</v>
      </c>
      <c r="N24" s="47"/>
      <c r="O24" s="96"/>
      <c r="P24" s="31"/>
      <c r="Q24" s="51" t="s">
        <v>192</v>
      </c>
      <c r="R24" s="51" t="s">
        <v>192</v>
      </c>
      <c r="S24" s="51" t="s">
        <v>192</v>
      </c>
      <c r="T24" s="51" t="s">
        <v>192</v>
      </c>
      <c r="U24" s="59" t="s">
        <v>192</v>
      </c>
      <c r="V24" s="59" t="s">
        <v>192</v>
      </c>
      <c r="W24" s="73" t="s">
        <v>192</v>
      </c>
      <c r="X24" s="73" t="s">
        <v>192</v>
      </c>
      <c r="Y24" s="51" t="s">
        <v>192</v>
      </c>
      <c r="Z24" s="51" t="s">
        <v>192</v>
      </c>
      <c r="AA24" s="48" t="e">
        <f>#REF!-I24</f>
        <v>#REF!</v>
      </c>
      <c r="AB24" s="30"/>
      <c r="AC24" s="49"/>
      <c r="AE24" s="49"/>
    </row>
    <row r="25" spans="1:31" s="50" customFormat="1" ht="47.25" x14ac:dyDescent="0.25">
      <c r="A25" s="46">
        <v>10</v>
      </c>
      <c r="B25" s="110"/>
      <c r="C25" s="28" t="s">
        <v>202</v>
      </c>
      <c r="D25" s="28" t="s">
        <v>166</v>
      </c>
      <c r="E25" s="59" t="s">
        <v>175</v>
      </c>
      <c r="F25" s="59" t="s">
        <v>88</v>
      </c>
      <c r="G25" s="51" t="s">
        <v>183</v>
      </c>
      <c r="H25" s="107"/>
      <c r="I25" s="48">
        <v>513020.13799999998</v>
      </c>
      <c r="J25" s="94">
        <f t="shared" si="0"/>
        <v>522389.79003000003</v>
      </c>
      <c r="K25" s="56">
        <f t="shared" si="1"/>
        <v>9369.6520300000557</v>
      </c>
      <c r="L25" s="58" t="s">
        <v>188</v>
      </c>
      <c r="M25" s="88">
        <f>250348.48824-11029.52188</f>
        <v>239318.96636000002</v>
      </c>
      <c r="N25" s="47">
        <v>11029.52188</v>
      </c>
      <c r="O25" s="96">
        <v>272041.30179</v>
      </c>
      <c r="P25" s="31"/>
      <c r="Q25" s="51" t="s">
        <v>192</v>
      </c>
      <c r="R25" s="51" t="s">
        <v>192</v>
      </c>
      <c r="S25" s="51" t="s">
        <v>192</v>
      </c>
      <c r="T25" s="51" t="s">
        <v>192</v>
      </c>
      <c r="U25" s="59" t="s">
        <v>192</v>
      </c>
      <c r="V25" s="59" t="s">
        <v>192</v>
      </c>
      <c r="W25" s="73" t="s">
        <v>192</v>
      </c>
      <c r="X25" s="73" t="s">
        <v>192</v>
      </c>
      <c r="Y25" s="51" t="s">
        <v>192</v>
      </c>
      <c r="Z25" s="51" t="s">
        <v>192</v>
      </c>
      <c r="AA25" s="48" t="e">
        <f>#REF!-I25</f>
        <v>#REF!</v>
      </c>
      <c r="AB25" s="58" t="s">
        <v>93</v>
      </c>
      <c r="AC25" s="49">
        <v>11029.52188</v>
      </c>
      <c r="AE25" s="49"/>
    </row>
    <row r="26" spans="1:31" s="50" customFormat="1" ht="47.25" x14ac:dyDescent="0.25">
      <c r="A26" s="46">
        <v>11</v>
      </c>
      <c r="B26" s="110"/>
      <c r="C26" s="30" t="s">
        <v>138</v>
      </c>
      <c r="D26" s="28" t="s">
        <v>167</v>
      </c>
      <c r="E26" s="32" t="s">
        <v>176</v>
      </c>
      <c r="F26" s="32" t="s">
        <v>89</v>
      </c>
      <c r="G26" s="89" t="s">
        <v>149</v>
      </c>
      <c r="H26" s="107"/>
      <c r="I26" s="48">
        <v>499686.84099999996</v>
      </c>
      <c r="J26" s="94">
        <f t="shared" si="0"/>
        <v>527433.81431000005</v>
      </c>
      <c r="K26" s="56">
        <f t="shared" si="1"/>
        <v>27746.973310000089</v>
      </c>
      <c r="L26" s="58" t="s">
        <v>188</v>
      </c>
      <c r="M26" s="88">
        <f>306848.433025714-29380.05716</f>
        <v>277468.37586571398</v>
      </c>
      <c r="N26" s="47">
        <v>29380.05716</v>
      </c>
      <c r="O26" s="96">
        <v>220585.38128428604</v>
      </c>
      <c r="P26" s="31"/>
      <c r="Q26" s="51" t="s">
        <v>192</v>
      </c>
      <c r="R26" s="51" t="s">
        <v>192</v>
      </c>
      <c r="S26" s="51" t="s">
        <v>192</v>
      </c>
      <c r="T26" s="51" t="s">
        <v>192</v>
      </c>
      <c r="U26" s="59" t="s">
        <v>192</v>
      </c>
      <c r="V26" s="59" t="s">
        <v>192</v>
      </c>
      <c r="W26" s="73" t="s">
        <v>192</v>
      </c>
      <c r="X26" s="73" t="s">
        <v>192</v>
      </c>
      <c r="Y26" s="51" t="s">
        <v>192</v>
      </c>
      <c r="Z26" s="51" t="s">
        <v>192</v>
      </c>
      <c r="AA26" s="48" t="e">
        <f>#REF!-I26</f>
        <v>#REF!</v>
      </c>
      <c r="AB26" s="58" t="s">
        <v>93</v>
      </c>
      <c r="AC26" s="49">
        <v>29380.05716</v>
      </c>
      <c r="AE26" s="49"/>
    </row>
    <row r="27" spans="1:31" s="50" customFormat="1" ht="120" customHeight="1" x14ac:dyDescent="0.25">
      <c r="A27" s="46">
        <v>12</v>
      </c>
      <c r="B27" s="110"/>
      <c r="C27" s="30" t="s">
        <v>139</v>
      </c>
      <c r="D27" s="30" t="s">
        <v>168</v>
      </c>
      <c r="E27" s="32">
        <v>2</v>
      </c>
      <c r="F27" s="32" t="s">
        <v>180</v>
      </c>
      <c r="G27" s="32" t="s">
        <v>184</v>
      </c>
      <c r="H27" s="107"/>
      <c r="I27" s="48">
        <v>32967.491999999998</v>
      </c>
      <c r="J27" s="94">
        <f t="shared" si="0"/>
        <v>0</v>
      </c>
      <c r="K27" s="56">
        <f t="shared" si="1"/>
        <v>-32967.491999999998</v>
      </c>
      <c r="L27" s="58" t="s">
        <v>153</v>
      </c>
      <c r="M27" s="88"/>
      <c r="N27" s="47"/>
      <c r="O27" s="96"/>
      <c r="P27" s="31"/>
      <c r="Q27" s="51" t="s">
        <v>192</v>
      </c>
      <c r="R27" s="51" t="s">
        <v>192</v>
      </c>
      <c r="S27" s="51" t="s">
        <v>192</v>
      </c>
      <c r="T27" s="51" t="s">
        <v>192</v>
      </c>
      <c r="U27" s="59" t="s">
        <v>192</v>
      </c>
      <c r="V27" s="59" t="s">
        <v>192</v>
      </c>
      <c r="W27" s="73" t="s">
        <v>192</v>
      </c>
      <c r="X27" s="73" t="s">
        <v>192</v>
      </c>
      <c r="Y27" s="51" t="s">
        <v>192</v>
      </c>
      <c r="Z27" s="51" t="s">
        <v>192</v>
      </c>
      <c r="AA27" s="48" t="e">
        <f>#REF!-I27</f>
        <v>#REF!</v>
      </c>
      <c r="AB27" s="58" t="s">
        <v>92</v>
      </c>
      <c r="AC27" s="49"/>
      <c r="AE27" s="49"/>
    </row>
    <row r="28" spans="1:31" s="50" customFormat="1" ht="47.25" x14ac:dyDescent="0.25">
      <c r="A28" s="46">
        <v>13</v>
      </c>
      <c r="B28" s="110"/>
      <c r="C28" s="30" t="s">
        <v>140</v>
      </c>
      <c r="D28" s="30" t="s">
        <v>168</v>
      </c>
      <c r="E28" s="32">
        <v>2</v>
      </c>
      <c r="F28" s="32">
        <v>2</v>
      </c>
      <c r="G28" s="32" t="s">
        <v>184</v>
      </c>
      <c r="H28" s="107"/>
      <c r="I28" s="48">
        <v>177556.663</v>
      </c>
      <c r="J28" s="94">
        <f t="shared" si="0"/>
        <v>179127.46600000001</v>
      </c>
      <c r="K28" s="56">
        <f t="shared" si="1"/>
        <v>1570.8030000000144</v>
      </c>
      <c r="L28" s="58" t="s">
        <v>188</v>
      </c>
      <c r="M28" s="88">
        <f>31117.443925-1570.803</f>
        <v>29546.640925</v>
      </c>
      <c r="N28" s="47">
        <v>1570.8030000000001</v>
      </c>
      <c r="O28" s="96">
        <v>148010.02207499999</v>
      </c>
      <c r="P28" s="31"/>
      <c r="Q28" s="51" t="s">
        <v>192</v>
      </c>
      <c r="R28" s="51" t="s">
        <v>192</v>
      </c>
      <c r="S28" s="51" t="s">
        <v>192</v>
      </c>
      <c r="T28" s="51" t="s">
        <v>192</v>
      </c>
      <c r="U28" s="59" t="s">
        <v>192</v>
      </c>
      <c r="V28" s="59" t="s">
        <v>192</v>
      </c>
      <c r="W28" s="73" t="s">
        <v>192</v>
      </c>
      <c r="X28" s="73" t="s">
        <v>192</v>
      </c>
      <c r="Y28" s="51" t="s">
        <v>192</v>
      </c>
      <c r="Z28" s="51" t="s">
        <v>192</v>
      </c>
      <c r="AA28" s="48" t="e">
        <f>#REF!-I28</f>
        <v>#REF!</v>
      </c>
      <c r="AB28" s="58"/>
      <c r="AC28" s="49">
        <v>1570.8030000000001</v>
      </c>
      <c r="AE28" s="49"/>
    </row>
    <row r="29" spans="1:31" s="50" customFormat="1" ht="31.5" customHeight="1" x14ac:dyDescent="0.25">
      <c r="A29" s="46">
        <v>14</v>
      </c>
      <c r="B29" s="110"/>
      <c r="C29" s="30" t="s">
        <v>63</v>
      </c>
      <c r="D29" s="30" t="s">
        <v>117</v>
      </c>
      <c r="E29" s="32">
        <v>2</v>
      </c>
      <c r="F29" s="32">
        <v>2</v>
      </c>
      <c r="G29" s="32" t="s">
        <v>148</v>
      </c>
      <c r="H29" s="107"/>
      <c r="I29" s="48">
        <v>177556.663</v>
      </c>
      <c r="J29" s="94">
        <f t="shared" si="0"/>
        <v>179127.46600000001</v>
      </c>
      <c r="K29" s="56">
        <f t="shared" si="1"/>
        <v>1570.8030000000144</v>
      </c>
      <c r="L29" s="58" t="s">
        <v>188</v>
      </c>
      <c r="M29" s="88">
        <f>31117.443925-1570.803</f>
        <v>29546.640925</v>
      </c>
      <c r="N29" s="47">
        <v>1570.8030000000001</v>
      </c>
      <c r="O29" s="96">
        <v>148010.02207499999</v>
      </c>
      <c r="P29" s="31"/>
      <c r="Q29" s="51" t="s">
        <v>192</v>
      </c>
      <c r="R29" s="51" t="s">
        <v>192</v>
      </c>
      <c r="S29" s="51" t="s">
        <v>192</v>
      </c>
      <c r="T29" s="51" t="s">
        <v>192</v>
      </c>
      <c r="U29" s="59" t="s">
        <v>192</v>
      </c>
      <c r="V29" s="59" t="s">
        <v>192</v>
      </c>
      <c r="W29" s="73" t="s">
        <v>192</v>
      </c>
      <c r="X29" s="73" t="s">
        <v>192</v>
      </c>
      <c r="Y29" s="51" t="s">
        <v>192</v>
      </c>
      <c r="Z29" s="51" t="s">
        <v>192</v>
      </c>
      <c r="AA29" s="48" t="e">
        <f>#REF!-I29</f>
        <v>#REF!</v>
      </c>
      <c r="AB29" s="58" t="s">
        <v>94</v>
      </c>
      <c r="AC29" s="49"/>
      <c r="AE29" s="49"/>
    </row>
    <row r="30" spans="1:31" s="50" customFormat="1" ht="63" x14ac:dyDescent="0.25">
      <c r="A30" s="46">
        <v>15</v>
      </c>
      <c r="B30" s="110"/>
      <c r="C30" s="30" t="s">
        <v>156</v>
      </c>
      <c r="D30" s="30" t="s">
        <v>169</v>
      </c>
      <c r="E30" s="32" t="s">
        <v>177</v>
      </c>
      <c r="F30" s="32" t="s">
        <v>90</v>
      </c>
      <c r="G30" s="32" t="s">
        <v>185</v>
      </c>
      <c r="H30" s="107"/>
      <c r="I30" s="84">
        <v>549208.84</v>
      </c>
      <c r="J30" s="94">
        <f t="shared" si="0"/>
        <v>567654.41927000007</v>
      </c>
      <c r="K30" s="56">
        <f t="shared" si="1"/>
        <v>18445.579270000104</v>
      </c>
      <c r="L30" s="58" t="s">
        <v>135</v>
      </c>
      <c r="M30" s="88"/>
      <c r="N30" s="47">
        <v>231975.47765000004</v>
      </c>
      <c r="O30" s="96">
        <v>335678.94162</v>
      </c>
      <c r="P30" s="31"/>
      <c r="Q30" s="51" t="s">
        <v>192</v>
      </c>
      <c r="R30" s="51" t="s">
        <v>192</v>
      </c>
      <c r="S30" s="51" t="s">
        <v>192</v>
      </c>
      <c r="T30" s="51" t="s">
        <v>192</v>
      </c>
      <c r="U30" s="59" t="s">
        <v>192</v>
      </c>
      <c r="V30" s="59" t="s">
        <v>192</v>
      </c>
      <c r="W30" s="73" t="s">
        <v>192</v>
      </c>
      <c r="X30" s="73" t="s">
        <v>192</v>
      </c>
      <c r="Y30" s="51" t="s">
        <v>192</v>
      </c>
      <c r="Z30" s="51" t="s">
        <v>192</v>
      </c>
      <c r="AA30" s="48" t="e">
        <f>#REF!-I30</f>
        <v>#REF!</v>
      </c>
      <c r="AB30" s="58" t="s">
        <v>95</v>
      </c>
      <c r="AC30" s="49"/>
      <c r="AE30" s="49"/>
    </row>
    <row r="31" spans="1:31" s="50" customFormat="1" ht="54" customHeight="1" x14ac:dyDescent="0.25">
      <c r="A31" s="46">
        <v>16</v>
      </c>
      <c r="B31" s="110"/>
      <c r="C31" s="30" t="s">
        <v>141</v>
      </c>
      <c r="D31" s="30" t="s">
        <v>119</v>
      </c>
      <c r="E31" s="32" t="s">
        <v>144</v>
      </c>
      <c r="F31" s="32" t="s">
        <v>180</v>
      </c>
      <c r="G31" s="32" t="s">
        <v>150</v>
      </c>
      <c r="H31" s="107"/>
      <c r="I31" s="48">
        <v>24703.0214285</v>
      </c>
      <c r="J31" s="94">
        <f t="shared" si="0"/>
        <v>23178.57143</v>
      </c>
      <c r="K31" s="56">
        <f t="shared" si="1"/>
        <v>-1524.4499985000002</v>
      </c>
      <c r="L31" s="58" t="s">
        <v>152</v>
      </c>
      <c r="M31" s="88">
        <v>23178.57143</v>
      </c>
      <c r="N31" s="47"/>
      <c r="O31" s="96"/>
      <c r="P31" s="31"/>
      <c r="Q31" s="51" t="s">
        <v>192</v>
      </c>
      <c r="R31" s="51" t="s">
        <v>192</v>
      </c>
      <c r="S31" s="51" t="s">
        <v>192</v>
      </c>
      <c r="T31" s="51" t="s">
        <v>192</v>
      </c>
      <c r="U31" s="59" t="s">
        <v>192</v>
      </c>
      <c r="V31" s="59" t="s">
        <v>192</v>
      </c>
      <c r="W31" s="73" t="s">
        <v>192</v>
      </c>
      <c r="X31" s="73" t="s">
        <v>192</v>
      </c>
      <c r="Y31" s="51" t="s">
        <v>192</v>
      </c>
      <c r="Z31" s="51" t="s">
        <v>192</v>
      </c>
      <c r="AA31" s="48" t="e">
        <f>#REF!-I31</f>
        <v>#REF!</v>
      </c>
      <c r="AB31" s="58"/>
      <c r="AC31" s="49"/>
      <c r="AE31" s="49"/>
    </row>
    <row r="32" spans="1:31" s="50" customFormat="1" ht="62.25" customHeight="1" x14ac:dyDescent="0.25">
      <c r="A32" s="46">
        <v>17</v>
      </c>
      <c r="B32" s="110"/>
      <c r="C32" s="30" t="s">
        <v>66</v>
      </c>
      <c r="D32" s="30" t="s">
        <v>118</v>
      </c>
      <c r="E32" s="32" t="s">
        <v>178</v>
      </c>
      <c r="F32" s="32" t="s">
        <v>91</v>
      </c>
      <c r="G32" s="32" t="s">
        <v>185</v>
      </c>
      <c r="H32" s="107"/>
      <c r="I32" s="48">
        <v>11000</v>
      </c>
      <c r="J32" s="94">
        <f t="shared" si="0"/>
        <v>77300</v>
      </c>
      <c r="K32" s="56">
        <f t="shared" si="1"/>
        <v>66300</v>
      </c>
      <c r="L32" s="58" t="s">
        <v>155</v>
      </c>
      <c r="M32" s="88">
        <v>77300</v>
      </c>
      <c r="N32" s="47"/>
      <c r="O32" s="96"/>
      <c r="P32" s="31"/>
      <c r="Q32" s="51" t="s">
        <v>192</v>
      </c>
      <c r="R32" s="51" t="s">
        <v>192</v>
      </c>
      <c r="S32" s="51" t="s">
        <v>192</v>
      </c>
      <c r="T32" s="51" t="s">
        <v>192</v>
      </c>
      <c r="U32" s="59" t="s">
        <v>192</v>
      </c>
      <c r="V32" s="59" t="s">
        <v>192</v>
      </c>
      <c r="W32" s="73" t="s">
        <v>192</v>
      </c>
      <c r="X32" s="73" t="s">
        <v>192</v>
      </c>
      <c r="Y32" s="51" t="s">
        <v>192</v>
      </c>
      <c r="Z32" s="51" t="s">
        <v>192</v>
      </c>
      <c r="AA32" s="48" t="e">
        <f>#REF!-I32</f>
        <v>#REF!</v>
      </c>
      <c r="AB32" s="58" t="s">
        <v>96</v>
      </c>
      <c r="AC32" s="49"/>
      <c r="AE32" s="49"/>
    </row>
    <row r="33" spans="1:31" s="50" customFormat="1" ht="67.5" customHeight="1" x14ac:dyDescent="0.25">
      <c r="A33" s="46">
        <v>18</v>
      </c>
      <c r="B33" s="110"/>
      <c r="C33" s="30" t="s">
        <v>142</v>
      </c>
      <c r="D33" s="30"/>
      <c r="E33" s="32"/>
      <c r="F33" s="32"/>
      <c r="G33" s="32"/>
      <c r="H33" s="107"/>
      <c r="I33" s="48">
        <v>87677.077999999601</v>
      </c>
      <c r="J33" s="88">
        <f t="shared" si="0"/>
        <v>302719.27019999997</v>
      </c>
      <c r="K33" s="56">
        <f t="shared" si="1"/>
        <v>215042.19220000037</v>
      </c>
      <c r="L33" s="58" t="s">
        <v>145</v>
      </c>
      <c r="M33" s="88">
        <v>302719.27019999997</v>
      </c>
      <c r="N33" s="47"/>
      <c r="O33" s="96"/>
      <c r="P33" s="31"/>
      <c r="Q33" s="51" t="s">
        <v>192</v>
      </c>
      <c r="R33" s="51" t="s">
        <v>192</v>
      </c>
      <c r="S33" s="51" t="s">
        <v>192</v>
      </c>
      <c r="T33" s="51" t="s">
        <v>192</v>
      </c>
      <c r="U33" s="59" t="s">
        <v>192</v>
      </c>
      <c r="V33" s="59" t="s">
        <v>192</v>
      </c>
      <c r="W33" s="73" t="s">
        <v>192</v>
      </c>
      <c r="X33" s="73" t="s">
        <v>192</v>
      </c>
      <c r="Y33" s="51" t="s">
        <v>192</v>
      </c>
      <c r="Z33" s="51" t="s">
        <v>192</v>
      </c>
      <c r="AA33" s="48" t="e">
        <f>#REF!-I33</f>
        <v>#REF!</v>
      </c>
      <c r="AB33" s="58"/>
      <c r="AC33" s="49"/>
      <c r="AE33" s="49"/>
    </row>
    <row r="34" spans="1:31" s="50" customFormat="1" ht="52.5" customHeight="1" x14ac:dyDescent="0.25">
      <c r="A34" s="46">
        <v>19</v>
      </c>
      <c r="B34" s="110"/>
      <c r="C34" s="30" t="s">
        <v>143</v>
      </c>
      <c r="D34" s="30"/>
      <c r="E34" s="32"/>
      <c r="F34" s="32"/>
      <c r="G34" s="32"/>
      <c r="H34" s="107"/>
      <c r="I34" s="48"/>
      <c r="J34" s="88">
        <f t="shared" si="0"/>
        <v>4100</v>
      </c>
      <c r="K34" s="56">
        <f t="shared" si="1"/>
        <v>4100</v>
      </c>
      <c r="L34" s="58"/>
      <c r="M34" s="88">
        <v>4100</v>
      </c>
      <c r="N34" s="47"/>
      <c r="O34" s="96"/>
      <c r="P34" s="31"/>
      <c r="Q34" s="51" t="s">
        <v>192</v>
      </c>
      <c r="R34" s="51" t="s">
        <v>192</v>
      </c>
      <c r="S34" s="51" t="s">
        <v>192</v>
      </c>
      <c r="T34" s="51" t="s">
        <v>192</v>
      </c>
      <c r="U34" s="59" t="s">
        <v>192</v>
      </c>
      <c r="V34" s="59" t="s">
        <v>192</v>
      </c>
      <c r="W34" s="73" t="s">
        <v>192</v>
      </c>
      <c r="X34" s="73" t="s">
        <v>192</v>
      </c>
      <c r="Y34" s="51" t="s">
        <v>192</v>
      </c>
      <c r="Z34" s="51" t="s">
        <v>192</v>
      </c>
      <c r="AA34" s="48" t="e">
        <f>#REF!-I34</f>
        <v>#REF!</v>
      </c>
      <c r="AB34" s="58"/>
      <c r="AC34" s="49"/>
      <c r="AE34" s="49"/>
    </row>
    <row r="35" spans="1:31" s="50" customFormat="1" ht="39" customHeight="1" x14ac:dyDescent="0.25">
      <c r="A35" s="46">
        <v>20</v>
      </c>
      <c r="B35" s="110"/>
      <c r="C35" s="30" t="s">
        <v>65</v>
      </c>
      <c r="D35" s="30"/>
      <c r="E35" s="32"/>
      <c r="F35" s="32"/>
      <c r="G35" s="32"/>
      <c r="H35" s="107"/>
      <c r="I35" s="48"/>
      <c r="J35" s="88">
        <f t="shared" si="0"/>
        <v>4100</v>
      </c>
      <c r="K35" s="90">
        <f t="shared" si="1"/>
        <v>4100</v>
      </c>
      <c r="L35" s="58"/>
      <c r="M35" s="88">
        <v>4100</v>
      </c>
      <c r="N35" s="47"/>
      <c r="O35" s="96"/>
      <c r="P35" s="31"/>
      <c r="Q35" s="51" t="s">
        <v>192</v>
      </c>
      <c r="R35" s="51" t="s">
        <v>192</v>
      </c>
      <c r="S35" s="51" t="s">
        <v>192</v>
      </c>
      <c r="T35" s="51" t="s">
        <v>192</v>
      </c>
      <c r="U35" s="59" t="s">
        <v>192</v>
      </c>
      <c r="V35" s="59" t="s">
        <v>192</v>
      </c>
      <c r="W35" s="73" t="s">
        <v>192</v>
      </c>
      <c r="X35" s="73" t="s">
        <v>192</v>
      </c>
      <c r="Y35" s="51" t="s">
        <v>192</v>
      </c>
      <c r="Z35" s="51" t="s">
        <v>192</v>
      </c>
      <c r="AA35" s="48" t="e">
        <f>#REF!-I35</f>
        <v>#REF!</v>
      </c>
      <c r="AB35" s="58"/>
      <c r="AC35" s="49"/>
      <c r="AE35" s="49"/>
    </row>
    <row r="36" spans="1:31" ht="33" customHeight="1" x14ac:dyDescent="0.25">
      <c r="A36" s="44"/>
      <c r="B36" s="111"/>
      <c r="C36" s="34" t="s">
        <v>164</v>
      </c>
      <c r="D36" s="34"/>
      <c r="E36" s="62"/>
      <c r="F36" s="62"/>
      <c r="G36" s="34"/>
      <c r="H36" s="108"/>
      <c r="I36" s="35">
        <f>SUM(I17:I35)</f>
        <v>4287208.0000039004</v>
      </c>
      <c r="J36" s="66">
        <f>SUM(J17:J35)</f>
        <v>5695739.7813300034</v>
      </c>
      <c r="K36" s="66">
        <f>SUM(K17:K35)</f>
        <v>1408531.7813261035</v>
      </c>
      <c r="L36" s="66"/>
      <c r="M36" s="35">
        <f>SUM(M17:M35)</f>
        <v>1716641.8306799999</v>
      </c>
      <c r="N36" s="35">
        <f>SUM(N17:N35)</f>
        <v>2479097.9506357163</v>
      </c>
      <c r="O36" s="35">
        <f>SUM(O17:O35)</f>
        <v>1500000.000014286</v>
      </c>
      <c r="P36" s="35"/>
      <c r="Q36" s="68" t="s">
        <v>193</v>
      </c>
      <c r="R36" s="68" t="s">
        <v>193</v>
      </c>
      <c r="S36" s="68" t="s">
        <v>193</v>
      </c>
      <c r="T36" s="68" t="s">
        <v>193</v>
      </c>
      <c r="U36" s="68" t="s">
        <v>193</v>
      </c>
      <c r="V36" s="68" t="s">
        <v>193</v>
      </c>
      <c r="W36" s="68" t="s">
        <v>193</v>
      </c>
      <c r="X36" s="68" t="s">
        <v>193</v>
      </c>
      <c r="Y36" s="68" t="s">
        <v>193</v>
      </c>
      <c r="Z36" s="68" t="s">
        <v>121</v>
      </c>
      <c r="AA36" s="35" t="e">
        <f>#REF!+#REF!+#REF!</f>
        <v>#REF!</v>
      </c>
      <c r="AB36" s="16"/>
      <c r="AC36" s="10"/>
      <c r="AE36" s="49"/>
    </row>
    <row r="37" spans="1:31" ht="65.25" customHeight="1" x14ac:dyDescent="0.25">
      <c r="A37" s="43"/>
      <c r="B37" s="112" t="s">
        <v>126</v>
      </c>
      <c r="C37" s="112"/>
      <c r="D37" s="112"/>
      <c r="E37" s="112"/>
      <c r="F37" s="112"/>
      <c r="G37" s="112"/>
      <c r="H37" s="13"/>
      <c r="I37" s="14"/>
      <c r="J37" s="14"/>
      <c r="K37" s="14"/>
      <c r="L37" s="93" t="s">
        <v>122</v>
      </c>
      <c r="M37" s="92"/>
      <c r="N37" s="14"/>
      <c r="O37" s="14"/>
      <c r="P37" s="14"/>
      <c r="Q37" s="14"/>
      <c r="R37" s="14"/>
      <c r="S37" s="14"/>
      <c r="T37" s="14"/>
      <c r="U37" s="70"/>
      <c r="V37" s="70"/>
      <c r="W37" s="70"/>
      <c r="X37" s="70"/>
      <c r="Y37" s="14"/>
      <c r="Z37" s="14"/>
      <c r="AA37" s="14"/>
      <c r="AB37" s="13"/>
      <c r="AC37" s="10"/>
    </row>
    <row r="38" spans="1:31" ht="21.75" hidden="1" customHeight="1" x14ac:dyDescent="0.25">
      <c r="A38" s="79"/>
      <c r="B38" s="80"/>
      <c r="C38" s="80"/>
      <c r="D38" s="80"/>
      <c r="E38" s="80"/>
      <c r="F38" s="80"/>
      <c r="G38" s="80"/>
      <c r="H38" s="13"/>
      <c r="I38" s="14"/>
      <c r="J38" s="14"/>
      <c r="K38" s="14"/>
      <c r="L38" s="93" t="s">
        <v>146</v>
      </c>
      <c r="M38" s="93">
        <v>1392841.9750600001</v>
      </c>
      <c r="N38" s="14"/>
      <c r="O38" s="14"/>
      <c r="P38" s="14"/>
      <c r="Q38" s="14"/>
      <c r="R38" s="14"/>
      <c r="S38" s="14"/>
      <c r="T38" s="14"/>
      <c r="U38" s="70"/>
      <c r="V38" s="70"/>
      <c r="W38" s="70"/>
      <c r="X38" s="70"/>
      <c r="Y38" s="14"/>
      <c r="Z38" s="14"/>
      <c r="AA38" s="14"/>
      <c r="AB38" s="13"/>
      <c r="AC38" s="10"/>
    </row>
    <row r="39" spans="1:31" ht="21.75" hidden="1" customHeight="1" x14ac:dyDescent="0.25">
      <c r="A39" s="79"/>
      <c r="B39" s="80"/>
      <c r="C39" s="80"/>
      <c r="D39" s="80"/>
      <c r="E39" s="80"/>
      <c r="F39" s="80"/>
      <c r="G39" s="80"/>
      <c r="H39" s="13"/>
      <c r="I39" s="14"/>
      <c r="J39" s="14"/>
      <c r="K39" s="14"/>
      <c r="L39" s="14"/>
      <c r="M39" s="14"/>
      <c r="N39" s="14"/>
      <c r="O39" s="14"/>
      <c r="P39" s="14"/>
      <c r="Q39" s="14"/>
      <c r="R39" s="14"/>
      <c r="S39" s="14"/>
      <c r="T39" s="14"/>
      <c r="U39" s="70"/>
      <c r="V39" s="70"/>
      <c r="W39" s="70"/>
      <c r="X39" s="70"/>
      <c r="Y39" s="14"/>
      <c r="Z39" s="14"/>
      <c r="AA39" s="14"/>
      <c r="AB39" s="13"/>
      <c r="AC39" s="10"/>
    </row>
    <row r="40" spans="1:31" s="6" customFormat="1" ht="35.25" hidden="1" customHeight="1" x14ac:dyDescent="0.25">
      <c r="A40" s="5"/>
      <c r="B40" s="5"/>
      <c r="C40" s="102" t="s">
        <v>157</v>
      </c>
      <c r="D40" s="102"/>
      <c r="E40" s="102"/>
      <c r="F40" s="102"/>
      <c r="G40" s="102"/>
      <c r="H40" s="102"/>
      <c r="I40" s="102"/>
      <c r="J40" s="102"/>
      <c r="K40" s="102"/>
      <c r="L40" s="102"/>
      <c r="M40" s="102" t="s">
        <v>158</v>
      </c>
      <c r="N40" s="102"/>
      <c r="O40" s="102"/>
      <c r="P40" s="102"/>
      <c r="Q40" s="102"/>
      <c r="R40" s="102"/>
      <c r="S40" s="102"/>
      <c r="T40" s="102"/>
      <c r="U40" s="102"/>
      <c r="V40" s="102"/>
      <c r="W40" s="102"/>
      <c r="X40" s="102"/>
      <c r="Y40" s="102"/>
      <c r="Z40" s="102"/>
      <c r="AA40" s="102"/>
      <c r="AB40" s="102"/>
      <c r="AC40" s="10"/>
    </row>
    <row r="41" spans="1:31" ht="35.25" customHeight="1" x14ac:dyDescent="0.25">
      <c r="A41" s="41"/>
      <c r="B41" s="53"/>
      <c r="C41" s="83"/>
      <c r="D41" s="53"/>
      <c r="G41" s="53"/>
      <c r="H41" s="53"/>
      <c r="I41" s="41"/>
      <c r="J41" s="53"/>
      <c r="K41" s="53"/>
      <c r="L41" s="53"/>
      <c r="M41" s="7"/>
      <c r="N41" s="41"/>
      <c r="O41" s="41"/>
      <c r="P41" s="53"/>
      <c r="Q41" s="53"/>
      <c r="R41" s="53"/>
      <c r="S41" s="53"/>
      <c r="T41" s="53"/>
      <c r="Y41" s="53"/>
      <c r="Z41" s="53"/>
      <c r="AA41" s="41"/>
      <c r="AB41" s="41"/>
      <c r="AC41" s="10"/>
    </row>
    <row r="42" spans="1:31" ht="35.25" customHeight="1" x14ac:dyDescent="0.25">
      <c r="A42" s="41"/>
      <c r="B42" s="53"/>
      <c r="C42" s="83"/>
      <c r="D42" s="53"/>
      <c r="G42" s="53"/>
      <c r="H42" s="53"/>
      <c r="I42" s="7"/>
      <c r="J42" s="7"/>
      <c r="K42" s="7"/>
      <c r="L42" s="7"/>
      <c r="M42" s="7"/>
      <c r="N42" s="7"/>
      <c r="O42" s="7"/>
      <c r="P42" s="7"/>
      <c r="Q42" s="7"/>
      <c r="R42" s="7"/>
      <c r="S42" s="7"/>
      <c r="T42" s="7"/>
      <c r="U42" s="10"/>
      <c r="V42" s="10"/>
      <c r="W42" s="10"/>
      <c r="X42" s="10"/>
      <c r="Y42" s="7"/>
      <c r="Z42" s="7"/>
      <c r="AA42" s="7"/>
      <c r="AB42" s="41"/>
    </row>
    <row r="43" spans="1:31" x14ac:dyDescent="0.25">
      <c r="N43" s="7"/>
      <c r="AA43" s="10"/>
    </row>
    <row r="44" spans="1:31" s="11" customFormat="1" ht="82.5" customHeight="1" x14ac:dyDescent="0.25">
      <c r="A44" s="42"/>
      <c r="B44" s="54"/>
      <c r="C44" s="1"/>
      <c r="D44" s="1"/>
      <c r="E44" s="64"/>
      <c r="F44" s="64"/>
      <c r="G44" s="1"/>
      <c r="H44" s="1"/>
      <c r="I44" s="3"/>
      <c r="J44" s="3"/>
      <c r="K44" s="3"/>
      <c r="L44" s="3"/>
      <c r="M44" s="8"/>
      <c r="N44" s="3"/>
      <c r="O44" s="1"/>
      <c r="P44" s="1"/>
      <c r="Q44" s="1"/>
      <c r="R44" s="1"/>
      <c r="S44" s="1"/>
      <c r="T44" s="1"/>
      <c r="U44" s="64"/>
      <c r="V44" s="64"/>
      <c r="W44" s="74"/>
      <c r="X44" s="74"/>
      <c r="Y44" s="1"/>
      <c r="Z44" s="1"/>
      <c r="AA44" s="1"/>
      <c r="AB44" s="42"/>
    </row>
    <row r="45" spans="1:31" x14ac:dyDescent="0.25">
      <c r="O45" s="78"/>
      <c r="P45" s="78"/>
    </row>
    <row r="48" spans="1:31" x14ac:dyDescent="0.25">
      <c r="M48" s="10"/>
    </row>
    <row r="49" spans="11:13" x14ac:dyDescent="0.25">
      <c r="M49" s="10"/>
    </row>
    <row r="50" spans="11:13" x14ac:dyDescent="0.25">
      <c r="M50" s="10"/>
    </row>
    <row r="53" spans="11:13" x14ac:dyDescent="0.25">
      <c r="K53" s="10"/>
    </row>
  </sheetData>
  <mergeCells count="40">
    <mergeCell ref="B17:B36"/>
    <mergeCell ref="B37:G37"/>
    <mergeCell ref="B13:G13"/>
    <mergeCell ref="G14:G15"/>
    <mergeCell ref="A1:N1"/>
    <mergeCell ref="L14:L15"/>
    <mergeCell ref="B14:B15"/>
    <mergeCell ref="C14:C15"/>
    <mergeCell ref="D14:D15"/>
    <mergeCell ref="E14:F14"/>
    <mergeCell ref="M13:P13"/>
    <mergeCell ref="M14:M15"/>
    <mergeCell ref="N14:N15"/>
    <mergeCell ref="O14:O15"/>
    <mergeCell ref="P14:P15"/>
    <mergeCell ref="H13:H15"/>
    <mergeCell ref="M40:AB40"/>
    <mergeCell ref="C40:L40"/>
    <mergeCell ref="A5:AB5"/>
    <mergeCell ref="A6:AB6"/>
    <mergeCell ref="A7:AB7"/>
    <mergeCell ref="A8:AB8"/>
    <mergeCell ref="A9:AB9"/>
    <mergeCell ref="A10:AB10"/>
    <mergeCell ref="A13:A15"/>
    <mergeCell ref="A11:AB11"/>
    <mergeCell ref="AA13:AA15"/>
    <mergeCell ref="AB13:AB15"/>
    <mergeCell ref="I14:I15"/>
    <mergeCell ref="J14:J15"/>
    <mergeCell ref="K14:K15"/>
    <mergeCell ref="H17:H36"/>
    <mergeCell ref="I13:L13"/>
    <mergeCell ref="Y13:Y15"/>
    <mergeCell ref="Z13:Z15"/>
    <mergeCell ref="Q13:X13"/>
    <mergeCell ref="Q14:R14"/>
    <mergeCell ref="S14:T14"/>
    <mergeCell ref="U14:V14"/>
    <mergeCell ref="W14:X14"/>
  </mergeCells>
  <pageMargins left="0.196850393700787" right="0.23622047244094499" top="0.22" bottom="0.31" header="0.39" footer="0.17"/>
  <pageSetup paperSize="9" scale="3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Q42"/>
  <sheetViews>
    <sheetView view="pageBreakPreview" zoomScale="70" zoomScaleNormal="75" zoomScaleSheetLayoutView="70" workbookViewId="0">
      <pane ySplit="15" topLeftCell="A16" activePane="bottomLeft" state="frozen"/>
      <selection pane="bottomLeft" activeCell="P21" sqref="P21"/>
    </sheetView>
  </sheetViews>
  <sheetFormatPr defaultColWidth="9.140625" defaultRowHeight="15.75" x14ac:dyDescent="0.25"/>
  <cols>
    <col min="1" max="1" width="6.85546875" style="2" customWidth="1"/>
    <col min="2" max="2" width="56.5703125" style="2" customWidth="1"/>
    <col min="3" max="3" width="18" style="2" customWidth="1"/>
    <col min="4" max="4" width="14.5703125" style="2" customWidth="1"/>
    <col min="5" max="5" width="15.140625" style="2" customWidth="1"/>
    <col min="6" max="6" width="13.28515625" style="2" customWidth="1"/>
    <col min="7" max="7" width="16.42578125" style="2" customWidth="1"/>
    <col min="8" max="8" width="14" style="2" customWidth="1"/>
    <col min="9" max="9" width="16.85546875" style="2" customWidth="1"/>
    <col min="10" max="10" width="16" style="2" customWidth="1"/>
    <col min="11" max="11" width="13.5703125" style="2" customWidth="1"/>
    <col min="12" max="12" width="19.28515625" style="2" customWidth="1"/>
    <col min="13" max="13" width="14.140625" style="2" customWidth="1"/>
    <col min="14" max="14" width="13.5703125" style="2" customWidth="1"/>
    <col min="15" max="15" width="14.5703125" style="2" customWidth="1"/>
    <col min="16" max="16" width="72" style="2" customWidth="1"/>
    <col min="17" max="17" width="13.42578125" style="2" customWidth="1"/>
    <col min="18" max="16384" width="9.140625" style="2"/>
  </cols>
  <sheetData>
    <row r="1" spans="1:17" ht="29.25" customHeight="1" x14ac:dyDescent="0.25">
      <c r="A1" s="116" t="s">
        <v>51</v>
      </c>
      <c r="B1" s="116"/>
      <c r="C1" s="116"/>
      <c r="D1" s="116"/>
      <c r="E1" s="116"/>
      <c r="F1" s="116"/>
      <c r="G1" s="116"/>
      <c r="H1" s="116"/>
      <c r="I1" s="116"/>
      <c r="J1" s="116"/>
      <c r="K1" s="116"/>
      <c r="L1" s="116"/>
      <c r="M1" s="116"/>
      <c r="N1" s="19"/>
      <c r="O1" s="19"/>
      <c r="P1" s="19"/>
    </row>
    <row r="5" spans="1:17" s="20" customFormat="1" x14ac:dyDescent="0.25">
      <c r="A5" s="103" t="s">
        <v>0</v>
      </c>
      <c r="B5" s="103"/>
      <c r="C5" s="103"/>
      <c r="D5" s="103"/>
      <c r="E5" s="103"/>
      <c r="F5" s="103"/>
      <c r="G5" s="103"/>
      <c r="H5" s="103"/>
      <c r="I5" s="103"/>
      <c r="J5" s="103"/>
      <c r="K5" s="103"/>
      <c r="L5" s="103"/>
      <c r="M5" s="103"/>
      <c r="N5" s="103"/>
      <c r="O5" s="103"/>
      <c r="P5" s="103"/>
    </row>
    <row r="6" spans="1:17" s="20" customFormat="1" x14ac:dyDescent="0.25">
      <c r="A6" s="103" t="s">
        <v>1</v>
      </c>
      <c r="B6" s="103"/>
      <c r="C6" s="103"/>
      <c r="D6" s="103"/>
      <c r="E6" s="103"/>
      <c r="F6" s="103"/>
      <c r="G6" s="103"/>
      <c r="H6" s="103"/>
      <c r="I6" s="103"/>
      <c r="J6" s="103"/>
      <c r="K6" s="103"/>
      <c r="L6" s="103"/>
      <c r="M6" s="103"/>
      <c r="N6" s="103"/>
      <c r="O6" s="103"/>
      <c r="P6" s="103"/>
    </row>
    <row r="7" spans="1:17" s="20" customFormat="1" x14ac:dyDescent="0.25">
      <c r="A7" s="103" t="s">
        <v>2</v>
      </c>
      <c r="B7" s="103"/>
      <c r="C7" s="103"/>
      <c r="D7" s="103"/>
      <c r="E7" s="103"/>
      <c r="F7" s="103"/>
      <c r="G7" s="103"/>
      <c r="H7" s="103"/>
      <c r="I7" s="103"/>
      <c r="J7" s="103"/>
      <c r="K7" s="103"/>
      <c r="L7" s="103"/>
      <c r="M7" s="103"/>
      <c r="N7" s="103"/>
      <c r="O7" s="103"/>
      <c r="P7" s="103"/>
    </row>
    <row r="8" spans="1:17" s="20" customFormat="1" x14ac:dyDescent="0.25">
      <c r="A8" s="103" t="s">
        <v>3</v>
      </c>
      <c r="B8" s="103"/>
      <c r="C8" s="103"/>
      <c r="D8" s="103"/>
      <c r="E8" s="103"/>
      <c r="F8" s="103"/>
      <c r="G8" s="103"/>
      <c r="H8" s="103"/>
      <c r="I8" s="103"/>
      <c r="J8" s="103"/>
      <c r="K8" s="103"/>
      <c r="L8" s="103"/>
      <c r="M8" s="103"/>
      <c r="N8" s="103"/>
      <c r="O8" s="103"/>
      <c r="P8" s="103"/>
    </row>
    <row r="9" spans="1:17" s="20" customFormat="1" x14ac:dyDescent="0.25">
      <c r="A9" s="103" t="s">
        <v>4</v>
      </c>
      <c r="B9" s="103"/>
      <c r="C9" s="103"/>
      <c r="D9" s="103"/>
      <c r="E9" s="103"/>
      <c r="F9" s="103"/>
      <c r="G9" s="103"/>
      <c r="H9" s="103"/>
      <c r="I9" s="103"/>
      <c r="J9" s="103"/>
      <c r="K9" s="103"/>
      <c r="L9" s="103"/>
      <c r="M9" s="103"/>
      <c r="N9" s="103"/>
      <c r="O9" s="103"/>
      <c r="P9" s="103"/>
    </row>
    <row r="10" spans="1:17" s="20" customFormat="1" x14ac:dyDescent="0.25">
      <c r="A10" s="104" t="s">
        <v>74</v>
      </c>
      <c r="B10" s="104"/>
      <c r="C10" s="104"/>
      <c r="D10" s="104"/>
      <c r="E10" s="104"/>
      <c r="F10" s="104"/>
      <c r="G10" s="104"/>
      <c r="H10" s="104"/>
      <c r="I10" s="104"/>
      <c r="J10" s="104"/>
      <c r="K10" s="104"/>
      <c r="L10" s="104"/>
      <c r="M10" s="104"/>
      <c r="N10" s="104"/>
      <c r="O10" s="104"/>
      <c r="P10" s="104"/>
    </row>
    <row r="11" spans="1:17" s="22" customFormat="1" x14ac:dyDescent="0.25">
      <c r="A11" s="105"/>
      <c r="B11" s="105"/>
      <c r="C11" s="105"/>
      <c r="D11" s="105"/>
      <c r="E11" s="105"/>
      <c r="F11" s="105"/>
      <c r="G11" s="105"/>
      <c r="H11" s="105"/>
      <c r="I11" s="105"/>
      <c r="J11" s="105"/>
      <c r="K11" s="105"/>
      <c r="L11" s="105"/>
      <c r="M11" s="105"/>
      <c r="N11" s="105"/>
      <c r="O11" s="105"/>
      <c r="P11" s="105"/>
    </row>
    <row r="12" spans="1:17" s="22" customFormat="1" x14ac:dyDescent="0.25">
      <c r="M12" s="23"/>
      <c r="O12" s="23"/>
    </row>
    <row r="13" spans="1:17" ht="81.75" customHeight="1" x14ac:dyDescent="0.25">
      <c r="A13" s="98" t="s">
        <v>5</v>
      </c>
      <c r="B13" s="98" t="s">
        <v>6</v>
      </c>
      <c r="C13" s="98" t="s">
        <v>7</v>
      </c>
      <c r="D13" s="98" t="s">
        <v>8</v>
      </c>
      <c r="E13" s="98" t="s">
        <v>9</v>
      </c>
      <c r="F13" s="98" t="s">
        <v>19</v>
      </c>
      <c r="G13" s="97" t="s">
        <v>10</v>
      </c>
      <c r="H13" s="97"/>
      <c r="I13" s="98" t="s">
        <v>11</v>
      </c>
      <c r="J13" s="97" t="s">
        <v>20</v>
      </c>
      <c r="K13" s="97"/>
      <c r="L13" s="97"/>
      <c r="M13" s="97"/>
      <c r="N13" s="97"/>
      <c r="O13" s="98" t="s">
        <v>12</v>
      </c>
      <c r="P13" s="98" t="s">
        <v>13</v>
      </c>
    </row>
    <row r="14" spans="1:17" ht="38.25" customHeight="1" x14ac:dyDescent="0.25">
      <c r="A14" s="99"/>
      <c r="B14" s="99"/>
      <c r="C14" s="99"/>
      <c r="D14" s="99"/>
      <c r="E14" s="99"/>
      <c r="F14" s="99"/>
      <c r="G14" s="98" t="s">
        <v>14</v>
      </c>
      <c r="H14" s="98" t="s">
        <v>15</v>
      </c>
      <c r="I14" s="99"/>
      <c r="J14" s="98" t="s">
        <v>16</v>
      </c>
      <c r="K14" s="98" t="s">
        <v>17</v>
      </c>
      <c r="L14" s="97" t="s">
        <v>18</v>
      </c>
      <c r="M14" s="97"/>
      <c r="N14" s="97"/>
      <c r="O14" s="99"/>
      <c r="P14" s="99"/>
    </row>
    <row r="15" spans="1:17" ht="63" x14ac:dyDescent="0.25">
      <c r="A15" s="100"/>
      <c r="B15" s="100"/>
      <c r="C15" s="100"/>
      <c r="D15" s="100"/>
      <c r="E15" s="100"/>
      <c r="F15" s="100"/>
      <c r="G15" s="100"/>
      <c r="H15" s="100"/>
      <c r="I15" s="100"/>
      <c r="J15" s="100"/>
      <c r="K15" s="100"/>
      <c r="L15" s="26" t="s">
        <v>36</v>
      </c>
      <c r="M15" s="26" t="s">
        <v>38</v>
      </c>
      <c r="N15" s="26" t="s">
        <v>37</v>
      </c>
      <c r="O15" s="100"/>
      <c r="P15" s="100"/>
    </row>
    <row r="16" spans="1:17" ht="27" customHeight="1" x14ac:dyDescent="0.25">
      <c r="A16" s="24">
        <v>1</v>
      </c>
      <c r="B16" s="25" t="s">
        <v>22</v>
      </c>
      <c r="D16" s="24"/>
      <c r="E16" s="27">
        <f>SUM(E17:E21)</f>
        <v>3037386</v>
      </c>
      <c r="F16" s="121">
        <v>862147</v>
      </c>
      <c r="G16" s="122">
        <v>1279800</v>
      </c>
      <c r="H16" s="122">
        <v>1279551</v>
      </c>
      <c r="I16" s="24"/>
      <c r="J16" s="24"/>
      <c r="K16" s="27">
        <f>SUM(K17:K21)</f>
        <v>1136311.6842799999</v>
      </c>
      <c r="L16" s="27">
        <f>SUM(L17:L21)</f>
        <v>1044931.1880100003</v>
      </c>
      <c r="M16" s="27">
        <f>SUM(M17:M21)</f>
        <v>91380.496269999727</v>
      </c>
      <c r="N16" s="27">
        <f>SUM(N17:N21)</f>
        <v>0</v>
      </c>
      <c r="O16" s="27">
        <f>K16-E16</f>
        <v>-1901074.3157200001</v>
      </c>
      <c r="P16" s="24"/>
      <c r="Q16" s="10"/>
    </row>
    <row r="17" spans="1:17" ht="89.25" customHeight="1" x14ac:dyDescent="0.25">
      <c r="A17" s="26" t="s">
        <v>21</v>
      </c>
      <c r="B17" s="28" t="s">
        <v>52</v>
      </c>
      <c r="C17" s="101" t="s">
        <v>77</v>
      </c>
      <c r="D17" s="26" t="s">
        <v>47</v>
      </c>
      <c r="E17" s="37">
        <v>896659</v>
      </c>
      <c r="F17" s="121"/>
      <c r="G17" s="122"/>
      <c r="H17" s="122"/>
      <c r="I17" s="118" t="s">
        <v>45</v>
      </c>
      <c r="J17" s="26">
        <v>1</v>
      </c>
      <c r="K17" s="37">
        <v>2650</v>
      </c>
      <c r="L17" s="37">
        <v>2650</v>
      </c>
      <c r="M17" s="37"/>
      <c r="N17" s="37"/>
      <c r="O17" s="37">
        <f>K17-E17</f>
        <v>-894009</v>
      </c>
      <c r="P17" s="30" t="s">
        <v>78</v>
      </c>
      <c r="Q17" s="10"/>
    </row>
    <row r="18" spans="1:17" ht="48.75" customHeight="1" x14ac:dyDescent="0.25">
      <c r="A18" s="26" t="s">
        <v>39</v>
      </c>
      <c r="B18" s="28" t="s">
        <v>53</v>
      </c>
      <c r="C18" s="101"/>
      <c r="D18" s="26" t="s">
        <v>69</v>
      </c>
      <c r="E18" s="37">
        <v>610700</v>
      </c>
      <c r="F18" s="121"/>
      <c r="G18" s="122"/>
      <c r="H18" s="122"/>
      <c r="I18" s="119"/>
      <c r="J18" s="26"/>
      <c r="K18" s="37"/>
      <c r="L18" s="37"/>
      <c r="M18" s="29"/>
      <c r="N18" s="37"/>
      <c r="O18" s="37">
        <f>K18-E18</f>
        <v>-610700</v>
      </c>
      <c r="P18" s="30" t="s">
        <v>78</v>
      </c>
      <c r="Q18" s="10"/>
    </row>
    <row r="19" spans="1:17" ht="37.5" customHeight="1" x14ac:dyDescent="0.25">
      <c r="A19" s="26" t="s">
        <v>40</v>
      </c>
      <c r="B19" s="28" t="s">
        <v>44</v>
      </c>
      <c r="C19" s="101"/>
      <c r="D19" s="26" t="s">
        <v>47</v>
      </c>
      <c r="E19" s="37">
        <v>542027</v>
      </c>
      <c r="F19" s="121"/>
      <c r="G19" s="122"/>
      <c r="H19" s="122"/>
      <c r="I19" s="119"/>
      <c r="J19" s="26">
        <v>1</v>
      </c>
      <c r="K19" s="37">
        <v>460563.11028000002</v>
      </c>
      <c r="L19" s="37">
        <v>460563.11028000002</v>
      </c>
      <c r="M19" s="37"/>
      <c r="N19" s="37"/>
      <c r="O19" s="37">
        <f t="shared" ref="O19:O32" si="0">K19-E19</f>
        <v>-81463.889719999977</v>
      </c>
      <c r="P19" s="30" t="s">
        <v>78</v>
      </c>
      <c r="Q19" s="10"/>
    </row>
    <row r="20" spans="1:17" ht="96" customHeight="1" x14ac:dyDescent="0.25">
      <c r="A20" s="26" t="s">
        <v>41</v>
      </c>
      <c r="B20" s="28" t="s">
        <v>43</v>
      </c>
      <c r="C20" s="101"/>
      <c r="D20" s="26" t="s">
        <v>47</v>
      </c>
      <c r="E20" s="37">
        <v>988000</v>
      </c>
      <c r="F20" s="121"/>
      <c r="G20" s="122"/>
      <c r="H20" s="122"/>
      <c r="I20" s="119"/>
      <c r="J20" s="26">
        <v>1</v>
      </c>
      <c r="K20" s="37">
        <v>653888.36106999998</v>
      </c>
      <c r="L20" s="37">
        <v>581718.07773000025</v>
      </c>
      <c r="M20" s="37">
        <f>K20-L20</f>
        <v>72170.283339999733</v>
      </c>
      <c r="N20" s="37"/>
      <c r="O20" s="37">
        <f t="shared" si="0"/>
        <v>-334111.63893000002</v>
      </c>
      <c r="P20" s="30" t="s">
        <v>78</v>
      </c>
      <c r="Q20" s="10"/>
    </row>
    <row r="21" spans="1:17" ht="48.75" customHeight="1" x14ac:dyDescent="0.25">
      <c r="A21" s="26" t="s">
        <v>42</v>
      </c>
      <c r="B21" s="28" t="s">
        <v>54</v>
      </c>
      <c r="C21" s="101"/>
      <c r="D21" s="26" t="s">
        <v>49</v>
      </c>
      <c r="E21" s="37"/>
      <c r="F21" s="121"/>
      <c r="G21" s="122"/>
      <c r="H21" s="122"/>
      <c r="I21" s="120"/>
      <c r="J21" s="26">
        <v>1</v>
      </c>
      <c r="K21" s="37">
        <v>19210.212929999998</v>
      </c>
      <c r="L21" s="37"/>
      <c r="M21" s="37">
        <v>19210.212929999998</v>
      </c>
      <c r="N21" s="37"/>
      <c r="O21" s="37">
        <f t="shared" si="0"/>
        <v>19210.212929999998</v>
      </c>
      <c r="P21" s="30" t="s">
        <v>83</v>
      </c>
      <c r="Q21" s="10"/>
    </row>
    <row r="22" spans="1:17" ht="27" customHeight="1" x14ac:dyDescent="0.25">
      <c r="A22" s="24">
        <v>2</v>
      </c>
      <c r="B22" s="25" t="s">
        <v>23</v>
      </c>
      <c r="C22" s="101"/>
      <c r="D22" s="24"/>
      <c r="E22" s="27">
        <f>SUM(E23:E32)</f>
        <v>2241771</v>
      </c>
      <c r="F22" s="121"/>
      <c r="G22" s="122"/>
      <c r="H22" s="122"/>
      <c r="I22" s="24"/>
      <c r="J22" s="24"/>
      <c r="K22" s="27">
        <f>SUM(K23:K32)</f>
        <v>45315.726950000004</v>
      </c>
      <c r="L22" s="27">
        <f>SUM(L23:L32)</f>
        <v>0</v>
      </c>
      <c r="M22" s="27">
        <f>SUM(M23:M32)</f>
        <v>45315.726950000004</v>
      </c>
      <c r="N22" s="27">
        <f>SUM(N23:N30)</f>
        <v>0</v>
      </c>
      <c r="O22" s="27">
        <f>K22-E22</f>
        <v>-2196455.27305</v>
      </c>
      <c r="P22" s="15"/>
      <c r="Q22" s="10"/>
    </row>
    <row r="23" spans="1:17" ht="53.25" customHeight="1" x14ac:dyDescent="0.25">
      <c r="A23" s="26" t="s">
        <v>24</v>
      </c>
      <c r="B23" s="28" t="s">
        <v>75</v>
      </c>
      <c r="C23" s="101"/>
      <c r="D23" s="26" t="s">
        <v>70</v>
      </c>
      <c r="E23" s="37">
        <v>856245</v>
      </c>
      <c r="F23" s="121"/>
      <c r="G23" s="122"/>
      <c r="H23" s="122"/>
      <c r="I23" s="101" t="s">
        <v>45</v>
      </c>
      <c r="J23" s="26"/>
      <c r="K23" s="37"/>
      <c r="L23" s="37"/>
      <c r="M23" s="36"/>
      <c r="N23" s="31"/>
      <c r="O23" s="37">
        <f t="shared" si="0"/>
        <v>-856245</v>
      </c>
      <c r="P23" s="30"/>
      <c r="Q23" s="10"/>
    </row>
    <row r="24" spans="1:17" ht="45.75" customHeight="1" x14ac:dyDescent="0.25">
      <c r="A24" s="26" t="s">
        <v>25</v>
      </c>
      <c r="B24" s="28" t="s">
        <v>56</v>
      </c>
      <c r="C24" s="101"/>
      <c r="D24" s="26" t="s">
        <v>71</v>
      </c>
      <c r="E24" s="37">
        <v>821100</v>
      </c>
      <c r="F24" s="121"/>
      <c r="G24" s="122"/>
      <c r="H24" s="122"/>
      <c r="I24" s="101"/>
      <c r="J24" s="26"/>
      <c r="K24" s="37"/>
      <c r="L24" s="37"/>
      <c r="M24" s="36"/>
      <c r="N24" s="31"/>
      <c r="O24" s="37">
        <f t="shared" si="0"/>
        <v>-821100</v>
      </c>
      <c r="P24" s="30"/>
      <c r="Q24" s="10"/>
    </row>
    <row r="25" spans="1:17" ht="52.5" customHeight="1" x14ac:dyDescent="0.25">
      <c r="A25" s="26" t="s">
        <v>26</v>
      </c>
      <c r="B25" s="28" t="s">
        <v>76</v>
      </c>
      <c r="C25" s="101"/>
      <c r="D25" s="26" t="s">
        <v>48</v>
      </c>
      <c r="E25" s="37">
        <v>12326</v>
      </c>
      <c r="F25" s="121"/>
      <c r="G25" s="122"/>
      <c r="H25" s="122"/>
      <c r="I25" s="101"/>
      <c r="J25" s="26"/>
      <c r="K25" s="37"/>
      <c r="L25" s="37"/>
      <c r="M25" s="36"/>
      <c r="N25" s="31"/>
      <c r="O25" s="37">
        <f t="shared" si="0"/>
        <v>-12326</v>
      </c>
      <c r="P25" s="30" t="s">
        <v>78</v>
      </c>
      <c r="Q25" s="10"/>
    </row>
    <row r="26" spans="1:17" ht="51.75" customHeight="1" x14ac:dyDescent="0.25">
      <c r="A26" s="26" t="s">
        <v>27</v>
      </c>
      <c r="B26" s="30" t="s">
        <v>58</v>
      </c>
      <c r="C26" s="101"/>
      <c r="D26" s="26" t="s">
        <v>49</v>
      </c>
      <c r="E26" s="37"/>
      <c r="F26" s="121"/>
      <c r="G26" s="122"/>
      <c r="H26" s="122"/>
      <c r="I26" s="101"/>
      <c r="J26" s="26">
        <v>1</v>
      </c>
      <c r="K26" s="37">
        <v>728.72500000000002</v>
      </c>
      <c r="L26" s="37"/>
      <c r="M26" s="37">
        <v>728.72500000000002</v>
      </c>
      <c r="N26" s="31"/>
      <c r="O26" s="37">
        <f t="shared" si="0"/>
        <v>728.72500000000002</v>
      </c>
      <c r="P26" s="30" t="s">
        <v>82</v>
      </c>
      <c r="Q26" s="10"/>
    </row>
    <row r="27" spans="1:17" ht="51.75" customHeight="1" x14ac:dyDescent="0.25">
      <c r="A27" s="26" t="s">
        <v>28</v>
      </c>
      <c r="B27" s="30" t="s">
        <v>59</v>
      </c>
      <c r="C27" s="101"/>
      <c r="D27" s="26" t="s">
        <v>49</v>
      </c>
      <c r="E27" s="37"/>
      <c r="F27" s="121"/>
      <c r="G27" s="122"/>
      <c r="H27" s="122"/>
      <c r="I27" s="101"/>
      <c r="J27" s="26">
        <v>2</v>
      </c>
      <c r="K27" s="37">
        <v>23485.88679</v>
      </c>
      <c r="L27" s="37"/>
      <c r="M27" s="37">
        <v>23485.88679</v>
      </c>
      <c r="N27" s="31"/>
      <c r="O27" s="37">
        <f t="shared" si="0"/>
        <v>23485.88679</v>
      </c>
      <c r="P27" s="30" t="s">
        <v>82</v>
      </c>
      <c r="Q27" s="10"/>
    </row>
    <row r="28" spans="1:17" ht="51.75" customHeight="1" x14ac:dyDescent="0.25">
      <c r="A28" s="26" t="s">
        <v>29</v>
      </c>
      <c r="B28" s="30" t="s">
        <v>60</v>
      </c>
      <c r="C28" s="101"/>
      <c r="D28" s="26" t="s">
        <v>49</v>
      </c>
      <c r="E28" s="37"/>
      <c r="F28" s="121"/>
      <c r="G28" s="122"/>
      <c r="H28" s="122"/>
      <c r="I28" s="101"/>
      <c r="J28" s="26">
        <v>2</v>
      </c>
      <c r="K28" s="37">
        <v>10275.2541</v>
      </c>
      <c r="L28" s="37"/>
      <c r="M28" s="37">
        <v>10275.2541</v>
      </c>
      <c r="N28" s="31"/>
      <c r="O28" s="37">
        <f t="shared" si="0"/>
        <v>10275.2541</v>
      </c>
      <c r="P28" s="30" t="s">
        <v>82</v>
      </c>
      <c r="Q28" s="10"/>
    </row>
    <row r="29" spans="1:17" ht="51.75" customHeight="1" x14ac:dyDescent="0.25">
      <c r="A29" s="26" t="s">
        <v>30</v>
      </c>
      <c r="B29" s="30" t="s">
        <v>61</v>
      </c>
      <c r="C29" s="101"/>
      <c r="D29" s="26" t="s">
        <v>49</v>
      </c>
      <c r="E29" s="37"/>
      <c r="F29" s="121"/>
      <c r="G29" s="122"/>
      <c r="H29" s="122"/>
      <c r="I29" s="101"/>
      <c r="J29" s="26">
        <v>2</v>
      </c>
      <c r="K29" s="37">
        <v>5234.8610600000002</v>
      </c>
      <c r="L29" s="37"/>
      <c r="M29" s="36">
        <v>5234.8610600000002</v>
      </c>
      <c r="N29" s="31"/>
      <c r="O29" s="37">
        <f t="shared" si="0"/>
        <v>5234.8610600000002</v>
      </c>
      <c r="P29" s="30" t="s">
        <v>82</v>
      </c>
      <c r="Q29" s="10"/>
    </row>
    <row r="30" spans="1:17" ht="51.75" customHeight="1" x14ac:dyDescent="0.25">
      <c r="A30" s="26" t="s">
        <v>31</v>
      </c>
      <c r="B30" s="30" t="s">
        <v>62</v>
      </c>
      <c r="C30" s="101"/>
      <c r="D30" s="26" t="s">
        <v>48</v>
      </c>
      <c r="E30" s="37">
        <v>52100</v>
      </c>
      <c r="F30" s="121"/>
      <c r="G30" s="122"/>
      <c r="H30" s="122"/>
      <c r="I30" s="101"/>
      <c r="J30" s="26"/>
      <c r="K30" s="37"/>
      <c r="L30" s="37"/>
      <c r="M30" s="36"/>
      <c r="N30" s="31"/>
      <c r="O30" s="37">
        <f t="shared" si="0"/>
        <v>-52100</v>
      </c>
      <c r="P30" s="30" t="s">
        <v>79</v>
      </c>
      <c r="Q30" s="10"/>
    </row>
    <row r="31" spans="1:17" ht="66.75" customHeight="1" x14ac:dyDescent="0.25">
      <c r="A31" s="26" t="s">
        <v>32</v>
      </c>
      <c r="B31" s="30" t="s">
        <v>67</v>
      </c>
      <c r="C31" s="101"/>
      <c r="D31" s="32">
        <v>2013</v>
      </c>
      <c r="E31" s="37">
        <v>500000</v>
      </c>
      <c r="F31" s="121"/>
      <c r="G31" s="122"/>
      <c r="H31" s="122"/>
      <c r="I31" s="101"/>
      <c r="J31" s="26"/>
      <c r="K31" s="37"/>
      <c r="L31" s="37"/>
      <c r="M31" s="36"/>
      <c r="N31" s="31"/>
      <c r="O31" s="37">
        <f t="shared" si="0"/>
        <v>-500000</v>
      </c>
      <c r="P31" s="30"/>
      <c r="Q31" s="10"/>
    </row>
    <row r="32" spans="1:17" ht="115.5" customHeight="1" x14ac:dyDescent="0.25">
      <c r="A32" s="26" t="s">
        <v>33</v>
      </c>
      <c r="B32" s="30" t="s">
        <v>68</v>
      </c>
      <c r="C32" s="38"/>
      <c r="D32" s="32" t="s">
        <v>48</v>
      </c>
      <c r="E32" s="37"/>
      <c r="F32" s="39"/>
      <c r="G32" s="40"/>
      <c r="H32" s="40"/>
      <c r="I32" s="26" t="s">
        <v>45</v>
      </c>
      <c r="J32" s="26">
        <v>1</v>
      </c>
      <c r="K32" s="37">
        <v>5591</v>
      </c>
      <c r="L32" s="37"/>
      <c r="M32" s="36">
        <v>5591</v>
      </c>
      <c r="N32" s="31"/>
      <c r="O32" s="37">
        <f t="shared" si="0"/>
        <v>5591</v>
      </c>
      <c r="P32" s="30" t="s">
        <v>81</v>
      </c>
      <c r="Q32" s="10"/>
    </row>
    <row r="33" spans="1:17" s="20" customFormat="1" ht="33.75" customHeight="1" x14ac:dyDescent="0.25">
      <c r="A33" s="24">
        <v>3</v>
      </c>
      <c r="B33" s="25" t="s">
        <v>50</v>
      </c>
      <c r="C33" s="119"/>
      <c r="D33" s="26"/>
      <c r="E33" s="27">
        <f>E34</f>
        <v>0</v>
      </c>
      <c r="F33" s="123"/>
      <c r="G33" s="123"/>
      <c r="H33" s="123"/>
      <c r="I33" s="24"/>
      <c r="J33" s="24"/>
      <c r="K33" s="27">
        <f>K34</f>
        <v>842.62199999999996</v>
      </c>
      <c r="L33" s="27">
        <f>L34</f>
        <v>0</v>
      </c>
      <c r="M33" s="27">
        <f>M34</f>
        <v>842.62199999999996</v>
      </c>
      <c r="N33" s="27">
        <f>N34</f>
        <v>0</v>
      </c>
      <c r="O33" s="27">
        <f>K33-E33</f>
        <v>842.62199999999996</v>
      </c>
      <c r="P33" s="15"/>
      <c r="Q33" s="10"/>
    </row>
    <row r="34" spans="1:17" ht="38.25" customHeight="1" x14ac:dyDescent="0.25">
      <c r="A34" s="26" t="s">
        <v>34</v>
      </c>
      <c r="B34" s="31" t="s">
        <v>35</v>
      </c>
      <c r="C34" s="119"/>
      <c r="D34" s="26">
        <v>2015</v>
      </c>
      <c r="E34" s="37"/>
      <c r="F34" s="123"/>
      <c r="G34" s="123"/>
      <c r="H34" s="123"/>
      <c r="I34" s="33" t="s">
        <v>45</v>
      </c>
      <c r="J34" s="26"/>
      <c r="K34" s="37">
        <v>842.62199999999996</v>
      </c>
      <c r="L34" s="37"/>
      <c r="M34" s="36">
        <v>842.62199999999996</v>
      </c>
      <c r="N34" s="31"/>
      <c r="O34" s="37">
        <f t="shared" ref="O34" si="1">K34-E34</f>
        <v>842.62199999999996</v>
      </c>
      <c r="P34" s="30" t="s">
        <v>80</v>
      </c>
      <c r="Q34" s="10"/>
    </row>
    <row r="35" spans="1:17" ht="65.25" customHeight="1" x14ac:dyDescent="0.25">
      <c r="A35" s="24"/>
      <c r="B35" s="34" t="s">
        <v>46</v>
      </c>
      <c r="C35" s="120"/>
      <c r="D35" s="26"/>
      <c r="E35" s="35">
        <f>E16+E22+E33</f>
        <v>5279157</v>
      </c>
      <c r="F35" s="124"/>
      <c r="G35" s="124"/>
      <c r="H35" s="124"/>
      <c r="I35" s="24"/>
      <c r="J35" s="34"/>
      <c r="K35" s="35">
        <f>K16+K22+K33</f>
        <v>1182470.0332299999</v>
      </c>
      <c r="L35" s="35">
        <f>L16+L22+L33</f>
        <v>1044931.1880100003</v>
      </c>
      <c r="M35" s="35">
        <f>M16+M22+M33</f>
        <v>137538.84521999973</v>
      </c>
      <c r="N35" s="35">
        <f>N16+N22+N33</f>
        <v>0</v>
      </c>
      <c r="O35" s="35">
        <f>O16+O22+O33</f>
        <v>-4096686.9667700003</v>
      </c>
      <c r="P35" s="16"/>
      <c r="Q35" s="10"/>
    </row>
    <row r="36" spans="1:17" ht="65.25" customHeight="1" x14ac:dyDescent="0.25">
      <c r="A36" s="21"/>
      <c r="B36" s="13"/>
      <c r="C36" s="13"/>
      <c r="D36" s="21"/>
      <c r="E36" s="14"/>
      <c r="F36" s="14"/>
      <c r="G36" s="13"/>
      <c r="H36" s="13"/>
      <c r="I36" s="21"/>
      <c r="J36" s="13"/>
      <c r="K36" s="17"/>
      <c r="L36" s="14"/>
      <c r="M36" s="14"/>
      <c r="N36" s="14"/>
      <c r="O36" s="14"/>
      <c r="P36" s="13"/>
      <c r="Q36" s="10"/>
    </row>
    <row r="37" spans="1:17" s="6" customFormat="1" ht="35.25" customHeight="1" x14ac:dyDescent="0.25">
      <c r="A37" s="5"/>
      <c r="B37" s="117"/>
      <c r="C37" s="117"/>
      <c r="D37" s="117"/>
      <c r="E37" s="117"/>
      <c r="F37" s="117"/>
      <c r="G37" s="117"/>
      <c r="H37" s="117"/>
      <c r="I37" s="117"/>
      <c r="J37" s="117"/>
      <c r="K37" s="117"/>
      <c r="L37" s="117"/>
      <c r="M37" s="117"/>
      <c r="N37" s="117"/>
      <c r="O37" s="117"/>
      <c r="P37" s="117"/>
      <c r="Q37" s="10"/>
    </row>
    <row r="38" spans="1:17" ht="35.25" customHeight="1" x14ac:dyDescent="0.25">
      <c r="A38" s="18"/>
      <c r="B38" s="18"/>
      <c r="C38" s="18"/>
      <c r="D38" s="18"/>
      <c r="E38" s="18"/>
      <c r="F38" s="18"/>
      <c r="G38" s="18"/>
      <c r="H38" s="18"/>
      <c r="I38" s="18"/>
      <c r="J38" s="18"/>
      <c r="K38" s="18"/>
      <c r="L38" s="18"/>
      <c r="M38" s="18"/>
      <c r="N38" s="18"/>
      <c r="O38" s="18"/>
      <c r="P38" s="18"/>
      <c r="Q38" s="10"/>
    </row>
    <row r="39" spans="1:17" ht="35.25" hidden="1" customHeight="1" x14ac:dyDescent="0.25">
      <c r="A39" s="18"/>
      <c r="B39" s="18"/>
      <c r="C39" s="18"/>
      <c r="D39" s="18"/>
      <c r="E39" s="7">
        <f>E16+E22+E33</f>
        <v>5279157</v>
      </c>
      <c r="F39" s="18"/>
      <c r="G39" s="18"/>
      <c r="H39" s="18"/>
      <c r="I39" s="18"/>
      <c r="J39" s="18"/>
      <c r="K39" s="7">
        <f>K16+K22+K33</f>
        <v>1182470.0332299999</v>
      </c>
      <c r="L39" s="7">
        <f>L16+L22+L33</f>
        <v>1044931.1880100003</v>
      </c>
      <c r="M39" s="7">
        <f>M16+M22+M33</f>
        <v>137538.84521999973</v>
      </c>
      <c r="N39" s="7">
        <f>N16+N22+N33</f>
        <v>0</v>
      </c>
      <c r="O39" s="7">
        <f>O16+O22+O33</f>
        <v>-4096686.9667700003</v>
      </c>
      <c r="P39" s="18"/>
    </row>
    <row r="40" spans="1:17" hidden="1" x14ac:dyDescent="0.25">
      <c r="M40" s="7"/>
      <c r="O40" s="10">
        <f>O39-88000</f>
        <v>-4184686.9667700003</v>
      </c>
    </row>
    <row r="41" spans="1:17" s="20" customFormat="1" ht="82.5" customHeight="1" x14ac:dyDescent="0.25">
      <c r="B41" s="1"/>
      <c r="C41" s="1"/>
      <c r="D41" s="1"/>
      <c r="E41" s="3"/>
      <c r="F41" s="1"/>
      <c r="G41" s="1"/>
      <c r="I41" s="1"/>
      <c r="J41" s="1"/>
      <c r="K41" s="8"/>
      <c r="L41" s="4"/>
      <c r="M41" s="3"/>
      <c r="N41" s="1"/>
      <c r="O41" s="1"/>
    </row>
    <row r="42" spans="1:17" x14ac:dyDescent="0.25">
      <c r="K42" s="9"/>
    </row>
  </sheetData>
  <mergeCells count="36">
    <mergeCell ref="A9:P9"/>
    <mergeCell ref="A1:M1"/>
    <mergeCell ref="A5:P5"/>
    <mergeCell ref="A6:P6"/>
    <mergeCell ref="A7:P7"/>
    <mergeCell ref="A8:P8"/>
    <mergeCell ref="A10:P10"/>
    <mergeCell ref="A11:P11"/>
    <mergeCell ref="A13:A15"/>
    <mergeCell ref="B13:B15"/>
    <mergeCell ref="C13:C15"/>
    <mergeCell ref="D13:D15"/>
    <mergeCell ref="E13:E15"/>
    <mergeCell ref="F13:F15"/>
    <mergeCell ref="G13:H13"/>
    <mergeCell ref="I13:I15"/>
    <mergeCell ref="J13:N13"/>
    <mergeCell ref="O13:O15"/>
    <mergeCell ref="P13:P15"/>
    <mergeCell ref="G14:G15"/>
    <mergeCell ref="H14:H15"/>
    <mergeCell ref="J14:J15"/>
    <mergeCell ref="K14:K15"/>
    <mergeCell ref="L14:N14"/>
    <mergeCell ref="B37:H37"/>
    <mergeCell ref="I37:P37"/>
    <mergeCell ref="I17:I21"/>
    <mergeCell ref="I23:I31"/>
    <mergeCell ref="F16:F31"/>
    <mergeCell ref="G16:G31"/>
    <mergeCell ref="H16:H31"/>
    <mergeCell ref="C17:C31"/>
    <mergeCell ref="C33:C35"/>
    <mergeCell ref="F33:F35"/>
    <mergeCell ref="G33:G35"/>
    <mergeCell ref="H33:H35"/>
  </mergeCells>
  <pageMargins left="0.196850393700787" right="0.23622047244094499" top="0.53" bottom="0.46" header="0.53" footer="0.31496062992126"/>
  <pageSetup paperSize="9"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Рус за 2017 год</vt:lpstr>
      <vt:lpstr>Рус за 1 полугодие 2015 год</vt:lpstr>
      <vt:lpstr>Лист1</vt:lpstr>
      <vt:lpstr>'Рус за 1 полугодие 2015 год'!Заголовки_для_печати</vt:lpstr>
      <vt:lpstr>'Рус за 2017 год'!Заголовки_для_печати</vt:lpstr>
      <vt:lpstr>'Рус за 1 полугодие 2015 год'!Область_печати</vt:lpstr>
      <vt:lpstr>'Рус за 2017 год'!Область_печати</vt:lpstr>
    </vt:vector>
  </TitlesOfParts>
  <Manager/>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zh.ermekbaeva</dc:creator>
  <cp:keywords/>
  <dc:description/>
  <cp:lastModifiedBy>Natallia</cp:lastModifiedBy>
  <cp:lastPrinted>2018-04-23T04:01:00Z</cp:lastPrinted>
  <dcterms:created xsi:type="dcterms:W3CDTF">2014-04-07T11:23:05Z</dcterms:created>
  <dcterms:modified xsi:type="dcterms:W3CDTF">2019-04-16T13:01:56Z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